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480" yWindow="-36" windowWidth="12288" windowHeight="9816" activeTab="5"/>
  </bookViews>
  <sheets>
    <sheet name="Budget" sheetId="73" r:id="rId1"/>
    <sheet name="Productivity" sheetId="24" r:id="rId2"/>
    <sheet name="Course Prod" sheetId="65" r:id="rId3"/>
    <sheet name="Success" sheetId="66" r:id="rId4"/>
    <sheet name="Awards" sheetId="63" r:id="rId5"/>
    <sheet name="Demographics" sheetId="53" r:id="rId6"/>
    <sheet name="CollegeBud" sheetId="76" r:id="rId7"/>
    <sheet name="CollegeProduction" sheetId="35" r:id="rId8"/>
  </sheets>
  <calcPr calcId="145621"/>
</workbook>
</file>

<file path=xl/calcChain.xml><?xml version="1.0" encoding="utf-8"?>
<calcChain xmlns="http://schemas.openxmlformats.org/spreadsheetml/2006/main">
  <c r="G40" i="65" l="1"/>
  <c r="G41" i="65"/>
  <c r="G42" i="65"/>
  <c r="G43" i="65"/>
  <c r="G44" i="65"/>
  <c r="G45" i="65"/>
  <c r="G46" i="65"/>
  <c r="G47" i="65"/>
  <c r="G48" i="65"/>
  <c r="G49" i="65"/>
  <c r="G50" i="65"/>
  <c r="G51" i="65"/>
  <c r="G52" i="65"/>
  <c r="G53" i="65"/>
  <c r="G54" i="65"/>
  <c r="G55" i="65"/>
  <c r="G56" i="65"/>
  <c r="G57" i="65"/>
  <c r="G58" i="65"/>
  <c r="G59" i="65"/>
  <c r="G60" i="65"/>
  <c r="G61" i="65"/>
  <c r="G62" i="65"/>
  <c r="G63" i="65"/>
  <c r="G64" i="65"/>
  <c r="G65" i="65"/>
  <c r="G66" i="65"/>
  <c r="G67" i="65"/>
  <c r="G68" i="65"/>
  <c r="G69" i="65"/>
  <c r="G70" i="65"/>
  <c r="G39" i="65"/>
  <c r="I40" i="65"/>
  <c r="I41" i="65"/>
  <c r="I42" i="65"/>
  <c r="I43" i="65"/>
  <c r="I44" i="65"/>
  <c r="I45" i="65"/>
  <c r="I46" i="65"/>
  <c r="I47" i="65"/>
  <c r="I48" i="65"/>
  <c r="I49" i="65"/>
  <c r="I50" i="65"/>
  <c r="I51" i="65"/>
  <c r="I52" i="65"/>
  <c r="I53" i="65"/>
  <c r="I54" i="65"/>
  <c r="I55" i="65"/>
  <c r="I56" i="65"/>
  <c r="I57" i="65"/>
  <c r="I58" i="65"/>
  <c r="I59" i="65"/>
  <c r="I60" i="65"/>
  <c r="I61" i="65"/>
  <c r="I62" i="65"/>
  <c r="I63" i="65"/>
  <c r="I64" i="65"/>
  <c r="I65" i="65"/>
  <c r="I66" i="65"/>
  <c r="I67" i="65"/>
  <c r="I68" i="65"/>
  <c r="I69" i="65"/>
  <c r="I70" i="65"/>
  <c r="I39" i="65"/>
  <c r="E69" i="65" l="1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39" i="65"/>
  <c r="A40" i="65"/>
  <c r="B40" i="65"/>
  <c r="C40" i="65"/>
  <c r="D40" i="65"/>
  <c r="A41" i="65"/>
  <c r="B41" i="65"/>
  <c r="C41" i="65"/>
  <c r="D41" i="65"/>
  <c r="A42" i="65"/>
  <c r="B42" i="65"/>
  <c r="C42" i="65"/>
  <c r="D42" i="65"/>
  <c r="A43" i="65"/>
  <c r="B43" i="65"/>
  <c r="C43" i="65"/>
  <c r="D43" i="65"/>
  <c r="A44" i="65"/>
  <c r="B44" i="65"/>
  <c r="C44" i="65"/>
  <c r="D44" i="65"/>
  <c r="F44" i="65" s="1"/>
  <c r="H44" i="65" s="1"/>
  <c r="A45" i="65"/>
  <c r="B45" i="65"/>
  <c r="C45" i="65"/>
  <c r="D45" i="65"/>
  <c r="A46" i="65"/>
  <c r="B46" i="65"/>
  <c r="C46" i="65"/>
  <c r="D46" i="65"/>
  <c r="A47" i="65"/>
  <c r="B47" i="65"/>
  <c r="C47" i="65"/>
  <c r="D47" i="65"/>
  <c r="A48" i="65"/>
  <c r="B48" i="65"/>
  <c r="C48" i="65"/>
  <c r="D48" i="65"/>
  <c r="F48" i="65" s="1"/>
  <c r="H48" i="65" s="1"/>
  <c r="A49" i="65"/>
  <c r="B49" i="65"/>
  <c r="C49" i="65"/>
  <c r="D49" i="65"/>
  <c r="A50" i="65"/>
  <c r="B50" i="65"/>
  <c r="C50" i="65"/>
  <c r="D50" i="65"/>
  <c r="A51" i="65"/>
  <c r="B51" i="65"/>
  <c r="C51" i="65"/>
  <c r="D51" i="65"/>
  <c r="A52" i="65"/>
  <c r="B52" i="65"/>
  <c r="C52" i="65"/>
  <c r="D52" i="65"/>
  <c r="A53" i="65"/>
  <c r="B53" i="65"/>
  <c r="C53" i="65"/>
  <c r="D53" i="65"/>
  <c r="A54" i="65"/>
  <c r="B54" i="65"/>
  <c r="C54" i="65"/>
  <c r="D54" i="65"/>
  <c r="A55" i="65"/>
  <c r="B55" i="65"/>
  <c r="C55" i="65"/>
  <c r="D55" i="65"/>
  <c r="A56" i="65"/>
  <c r="B56" i="65"/>
  <c r="C56" i="65"/>
  <c r="D56" i="65"/>
  <c r="A57" i="65"/>
  <c r="B57" i="65"/>
  <c r="C57" i="65"/>
  <c r="D57" i="65"/>
  <c r="A58" i="65"/>
  <c r="B58" i="65"/>
  <c r="C58" i="65"/>
  <c r="D58" i="65"/>
  <c r="A59" i="65"/>
  <c r="B59" i="65"/>
  <c r="C59" i="65"/>
  <c r="D59" i="65"/>
  <c r="A60" i="65"/>
  <c r="B60" i="65"/>
  <c r="C60" i="65"/>
  <c r="D60" i="65"/>
  <c r="A61" i="65"/>
  <c r="B61" i="65"/>
  <c r="C61" i="65"/>
  <c r="D61" i="65"/>
  <c r="A62" i="65"/>
  <c r="B62" i="65"/>
  <c r="C62" i="65"/>
  <c r="D62" i="65"/>
  <c r="A63" i="65"/>
  <c r="B63" i="65"/>
  <c r="C63" i="65"/>
  <c r="D63" i="65"/>
  <c r="A64" i="65"/>
  <c r="B64" i="65"/>
  <c r="C64" i="65"/>
  <c r="D64" i="65"/>
  <c r="J64" i="65"/>
  <c r="A65" i="65"/>
  <c r="B65" i="65"/>
  <c r="C65" i="65"/>
  <c r="D65" i="65"/>
  <c r="J65" i="65"/>
  <c r="A66" i="65"/>
  <c r="B66" i="65"/>
  <c r="C66" i="65"/>
  <c r="D66" i="65"/>
  <c r="J66" i="65"/>
  <c r="A67" i="65"/>
  <c r="B67" i="65"/>
  <c r="C67" i="65"/>
  <c r="D67" i="65"/>
  <c r="J67" i="65"/>
  <c r="A68" i="65"/>
  <c r="B68" i="65"/>
  <c r="C68" i="65"/>
  <c r="F68" i="65" s="1"/>
  <c r="H68" i="65" s="1"/>
  <c r="D68" i="65"/>
  <c r="J68" i="65"/>
  <c r="A69" i="65"/>
  <c r="B69" i="65"/>
  <c r="C69" i="65"/>
  <c r="D69" i="65"/>
  <c r="J69" i="65"/>
  <c r="G12" i="73"/>
  <c r="C13" i="76"/>
  <c r="D13" i="76"/>
  <c r="E13" i="76"/>
  <c r="F13" i="76"/>
  <c r="J39" i="65"/>
  <c r="A39" i="65"/>
  <c r="C70" i="65"/>
  <c r="D70" i="65"/>
  <c r="E70" i="65"/>
  <c r="D39" i="65"/>
  <c r="C39" i="65"/>
  <c r="B39" i="65"/>
  <c r="M14" i="53"/>
  <c r="L14" i="53"/>
  <c r="K14" i="53"/>
  <c r="J14" i="53"/>
  <c r="I14" i="53"/>
  <c r="H14" i="53"/>
  <c r="G14" i="53"/>
  <c r="F14" i="53"/>
  <c r="E14" i="53"/>
  <c r="D14" i="53"/>
  <c r="C15" i="53"/>
  <c r="C24" i="53" s="1"/>
  <c r="C14" i="53"/>
  <c r="N21" i="53"/>
  <c r="M24" i="53"/>
  <c r="L24" i="53"/>
  <c r="K24" i="53"/>
  <c r="J24" i="53"/>
  <c r="I24" i="53"/>
  <c r="H24" i="53"/>
  <c r="G24" i="53"/>
  <c r="F24" i="53"/>
  <c r="E24" i="53"/>
  <c r="D24" i="53"/>
  <c r="A22" i="53"/>
  <c r="A21" i="53"/>
  <c r="A20" i="53"/>
  <c r="A19" i="53"/>
  <c r="A18" i="53"/>
  <c r="A13" i="53"/>
  <c r="A12" i="53"/>
  <c r="A11" i="53"/>
  <c r="A10" i="53"/>
  <c r="A9" i="53"/>
  <c r="A5" i="53"/>
  <c r="A6" i="53"/>
  <c r="A4" i="53"/>
  <c r="B11" i="63"/>
  <c r="B12" i="63"/>
  <c r="B13" i="63"/>
  <c r="B10" i="63"/>
  <c r="A4" i="63"/>
  <c r="A5" i="63"/>
  <c r="A6" i="63"/>
  <c r="A3" i="63"/>
  <c r="A11" i="63"/>
  <c r="A12" i="63"/>
  <c r="A13" i="63"/>
  <c r="A10" i="63"/>
  <c r="A83" i="66"/>
  <c r="K22" i="66"/>
  <c r="K23" i="66"/>
  <c r="D16" i="66"/>
  <c r="E16" i="66"/>
  <c r="F16" i="66"/>
  <c r="G16" i="66"/>
  <c r="H16" i="66"/>
  <c r="I16" i="66"/>
  <c r="J16" i="66"/>
  <c r="C11" i="66"/>
  <c r="D11" i="66"/>
  <c r="E11" i="66"/>
  <c r="F11" i="66"/>
  <c r="G11" i="66"/>
  <c r="H11" i="66"/>
  <c r="I11" i="66"/>
  <c r="J11" i="66"/>
  <c r="K11" i="66"/>
  <c r="L11" i="66"/>
  <c r="M11" i="66"/>
  <c r="C12" i="66"/>
  <c r="D12" i="66"/>
  <c r="E12" i="66"/>
  <c r="F12" i="66"/>
  <c r="G12" i="66"/>
  <c r="H12" i="66"/>
  <c r="I12" i="66"/>
  <c r="J12" i="66"/>
  <c r="K12" i="66"/>
  <c r="L12" i="66"/>
  <c r="M12" i="66"/>
  <c r="C14" i="66"/>
  <c r="D14" i="66"/>
  <c r="E14" i="66"/>
  <c r="F14" i="66"/>
  <c r="G14" i="66"/>
  <c r="H14" i="66"/>
  <c r="I14" i="66"/>
  <c r="I21" i="66" s="1"/>
  <c r="J14" i="66"/>
  <c r="K14" i="66"/>
  <c r="L14" i="66"/>
  <c r="M14" i="66"/>
  <c r="D10" i="66"/>
  <c r="E10" i="66"/>
  <c r="F10" i="66"/>
  <c r="G10" i="66"/>
  <c r="H10" i="66"/>
  <c r="I10" i="66"/>
  <c r="J10" i="66"/>
  <c r="K10" i="66"/>
  <c r="L10" i="66"/>
  <c r="M10" i="66"/>
  <c r="A5" i="66"/>
  <c r="A6" i="66"/>
  <c r="A13" i="66" s="1"/>
  <c r="A4" i="66"/>
  <c r="G24" i="76"/>
  <c r="E24" i="76"/>
  <c r="D24" i="76"/>
  <c r="C24" i="76"/>
  <c r="G23" i="76"/>
  <c r="E23" i="76"/>
  <c r="D23" i="76"/>
  <c r="C23" i="76"/>
  <c r="G22" i="76"/>
  <c r="E22" i="76"/>
  <c r="D22" i="76"/>
  <c r="C22" i="76"/>
  <c r="G21" i="76"/>
  <c r="E21" i="76"/>
  <c r="D21" i="76"/>
  <c r="C21" i="76"/>
  <c r="G20" i="76"/>
  <c r="E20" i="76"/>
  <c r="D20" i="76"/>
  <c r="C20" i="76"/>
  <c r="G19" i="76"/>
  <c r="E19" i="76"/>
  <c r="D19" i="76"/>
  <c r="C19" i="76"/>
  <c r="G18" i="76"/>
  <c r="E18" i="76"/>
  <c r="D18" i="76"/>
  <c r="C18" i="76"/>
  <c r="G17" i="76"/>
  <c r="E17" i="76"/>
  <c r="D17" i="76"/>
  <c r="C17" i="76"/>
  <c r="G16" i="76"/>
  <c r="E16" i="76"/>
  <c r="D16" i="76"/>
  <c r="C16" i="76"/>
  <c r="H4" i="76"/>
  <c r="H3" i="76"/>
  <c r="H2" i="73"/>
  <c r="G16" i="73"/>
  <c r="G17" i="73"/>
  <c r="G18" i="73"/>
  <c r="G19" i="73"/>
  <c r="G20" i="73"/>
  <c r="G21" i="73"/>
  <c r="G22" i="73"/>
  <c r="G23" i="73"/>
  <c r="G15" i="73"/>
  <c r="C16" i="73"/>
  <c r="D16" i="73"/>
  <c r="E16" i="73"/>
  <c r="C17" i="73"/>
  <c r="D17" i="73"/>
  <c r="E17" i="73"/>
  <c r="C18" i="73"/>
  <c r="D18" i="73"/>
  <c r="E18" i="73"/>
  <c r="C19" i="73"/>
  <c r="D19" i="73"/>
  <c r="E19" i="73"/>
  <c r="C20" i="73"/>
  <c r="D20" i="73"/>
  <c r="E20" i="73"/>
  <c r="C21" i="73"/>
  <c r="D21" i="73"/>
  <c r="E21" i="73"/>
  <c r="C22" i="73"/>
  <c r="D22" i="73"/>
  <c r="E22" i="73"/>
  <c r="C23" i="73"/>
  <c r="D23" i="73"/>
  <c r="E23" i="73"/>
  <c r="D15" i="73"/>
  <c r="E15" i="73"/>
  <c r="C15" i="73"/>
  <c r="D12" i="73"/>
  <c r="E12" i="73"/>
  <c r="F12" i="73"/>
  <c r="C12" i="73"/>
  <c r="B21" i="53"/>
  <c r="F13" i="66" l="1"/>
  <c r="M13" i="66"/>
  <c r="E13" i="66"/>
  <c r="F16" i="76"/>
  <c r="I16" i="76" s="1"/>
  <c r="I15" i="73" s="1"/>
  <c r="F60" i="65"/>
  <c r="H60" i="65" s="1"/>
  <c r="F43" i="65"/>
  <c r="H43" i="65" s="1"/>
  <c r="F41" i="65"/>
  <c r="H41" i="65" s="1"/>
  <c r="F52" i="65"/>
  <c r="H52" i="65" s="1"/>
  <c r="J51" i="65"/>
  <c r="J19" i="66"/>
  <c r="F61" i="65"/>
  <c r="H61" i="65" s="1"/>
  <c r="J54" i="65"/>
  <c r="J52" i="65"/>
  <c r="J50" i="65"/>
  <c r="J48" i="65"/>
  <c r="F40" i="65"/>
  <c r="H40" i="65" s="1"/>
  <c r="F56" i="65"/>
  <c r="H56" i="65" s="1"/>
  <c r="J55" i="65"/>
  <c r="J53" i="65"/>
  <c r="J49" i="65"/>
  <c r="J21" i="66"/>
  <c r="F64" i="65"/>
  <c r="H64" i="65" s="1"/>
  <c r="F59" i="65"/>
  <c r="H59" i="65" s="1"/>
  <c r="F57" i="65"/>
  <c r="H57" i="65" s="1"/>
  <c r="F45" i="65"/>
  <c r="H45" i="65" s="1"/>
  <c r="H13" i="66"/>
  <c r="G13" i="66"/>
  <c r="D13" i="66"/>
  <c r="L13" i="66"/>
  <c r="K13" i="66"/>
  <c r="J18" i="66"/>
  <c r="I18" i="66"/>
  <c r="I17" i="66"/>
  <c r="I13" i="66"/>
  <c r="I20" i="66" s="1"/>
  <c r="J17" i="66"/>
  <c r="J13" i="66"/>
  <c r="F63" i="65"/>
  <c r="H63" i="65" s="1"/>
  <c r="F47" i="65"/>
  <c r="J40" i="65"/>
  <c r="F67" i="65"/>
  <c r="H67" i="65" s="1"/>
  <c r="F65" i="65"/>
  <c r="H65" i="65" s="1"/>
  <c r="J62" i="65"/>
  <c r="J60" i="65"/>
  <c r="J59" i="65"/>
  <c r="J57" i="65"/>
  <c r="F51" i="65"/>
  <c r="H51" i="65" s="1"/>
  <c r="F49" i="65"/>
  <c r="H49" i="65" s="1"/>
  <c r="J46" i="65"/>
  <c r="J44" i="65"/>
  <c r="J43" i="65"/>
  <c r="J41" i="65"/>
  <c r="J58" i="65"/>
  <c r="J56" i="65"/>
  <c r="J42" i="65"/>
  <c r="J70" i="65"/>
  <c r="J63" i="65"/>
  <c r="J61" i="65"/>
  <c r="F55" i="65"/>
  <c r="F53" i="65"/>
  <c r="H53" i="65" s="1"/>
  <c r="J47" i="65"/>
  <c r="J45" i="65"/>
  <c r="F66" i="65"/>
  <c r="H66" i="65" s="1"/>
  <c r="F62" i="65"/>
  <c r="H62" i="65" s="1"/>
  <c r="F58" i="65"/>
  <c r="H58" i="65" s="1"/>
  <c r="F54" i="65"/>
  <c r="H54" i="65" s="1"/>
  <c r="F50" i="65"/>
  <c r="H50" i="65" s="1"/>
  <c r="F46" i="65"/>
  <c r="H46" i="65" s="1"/>
  <c r="F42" i="65"/>
  <c r="H42" i="65" s="1"/>
  <c r="F69" i="65"/>
  <c r="H69" i="65" s="1"/>
  <c r="H55" i="65"/>
  <c r="H47" i="65"/>
  <c r="F39" i="65"/>
  <c r="H39" i="65" s="1"/>
  <c r="F70" i="65"/>
  <c r="H70" i="65" s="1"/>
  <c r="F21" i="73"/>
  <c r="H21" i="73" s="1"/>
  <c r="F15" i="73"/>
  <c r="H15" i="73" s="1"/>
  <c r="F17" i="73"/>
  <c r="H17" i="73" s="1"/>
  <c r="F24" i="76"/>
  <c r="I24" i="76" s="1"/>
  <c r="I23" i="73" s="1"/>
  <c r="F18" i="76"/>
  <c r="I18" i="76" s="1"/>
  <c r="I17" i="73" s="1"/>
  <c r="F21" i="76"/>
  <c r="I21" i="76" s="1"/>
  <c r="I20" i="73" s="1"/>
  <c r="F22" i="76"/>
  <c r="I22" i="76" s="1"/>
  <c r="I21" i="73" s="1"/>
  <c r="F20" i="76"/>
  <c r="I20" i="76" s="1"/>
  <c r="I19" i="73" s="1"/>
  <c r="F17" i="76"/>
  <c r="I17" i="76" s="1"/>
  <c r="I16" i="73" s="1"/>
  <c r="G25" i="76"/>
  <c r="F23" i="76"/>
  <c r="I23" i="76" s="1"/>
  <c r="I22" i="73" s="1"/>
  <c r="E25" i="76"/>
  <c r="D25" i="76"/>
  <c r="F19" i="76"/>
  <c r="I19" i="76" s="1"/>
  <c r="I18" i="73" s="1"/>
  <c r="G23" i="53"/>
  <c r="L23" i="53"/>
  <c r="C23" i="53"/>
  <c r="M23" i="53"/>
  <c r="K23" i="53"/>
  <c r="D23" i="53"/>
  <c r="H23" i="53"/>
  <c r="F23" i="53"/>
  <c r="J23" i="53"/>
  <c r="E23" i="53"/>
  <c r="I23" i="53"/>
  <c r="I19" i="66"/>
  <c r="F23" i="73"/>
  <c r="H23" i="73" s="1"/>
  <c r="F19" i="73"/>
  <c r="H19" i="73" s="1"/>
  <c r="F16" i="73"/>
  <c r="H16" i="73" s="1"/>
  <c r="D24" i="73"/>
  <c r="F20" i="73"/>
  <c r="H20" i="73" s="1"/>
  <c r="F18" i="73"/>
  <c r="H18" i="73" s="1"/>
  <c r="F22" i="73"/>
  <c r="H22" i="73" s="1"/>
  <c r="C25" i="76"/>
  <c r="E24" i="73"/>
  <c r="C24" i="73"/>
  <c r="G24" i="73"/>
  <c r="A82" i="66"/>
  <c r="M16" i="66"/>
  <c r="K16" i="66"/>
  <c r="C16" i="66"/>
  <c r="B16" i="66"/>
  <c r="A16" i="66"/>
  <c r="L21" i="66"/>
  <c r="G21" i="66"/>
  <c r="C21" i="66"/>
  <c r="B14" i="66"/>
  <c r="A14" i="66"/>
  <c r="A21" i="66" s="1"/>
  <c r="G20" i="66"/>
  <c r="A20" i="66"/>
  <c r="B12" i="66"/>
  <c r="B19" i="66" s="1"/>
  <c r="A12" i="66"/>
  <c r="A19" i="66" s="1"/>
  <c r="B11" i="66"/>
  <c r="B18" i="66" s="1"/>
  <c r="A11" i="66"/>
  <c r="A18" i="66" s="1"/>
  <c r="C10" i="66"/>
  <c r="C13" i="66" s="1"/>
  <c r="C20" i="66" s="1"/>
  <c r="B10" i="66"/>
  <c r="B17" i="66" s="1"/>
  <c r="A10" i="66"/>
  <c r="A17" i="66" s="1"/>
  <c r="J20" i="66" l="1"/>
  <c r="F25" i="76"/>
  <c r="I25" i="76" s="1"/>
  <c r="I24" i="73" s="1"/>
  <c r="L20" i="66"/>
  <c r="C17" i="66"/>
  <c r="G17" i="66"/>
  <c r="C18" i="66"/>
  <c r="G18" i="66"/>
  <c r="C19" i="66"/>
  <c r="G19" i="66"/>
  <c r="F20" i="66"/>
  <c r="D21" i="66"/>
  <c r="H21" i="66"/>
  <c r="M17" i="66"/>
  <c r="D18" i="66"/>
  <c r="D17" i="66"/>
  <c r="H17" i="66"/>
  <c r="L17" i="66"/>
  <c r="F24" i="73"/>
  <c r="H18" i="66"/>
  <c r="F19" i="66"/>
  <c r="E19" i="66"/>
  <c r="M19" i="66"/>
  <c r="F18" i="66"/>
  <c r="F17" i="66"/>
  <c r="E18" i="66"/>
  <c r="M18" i="66"/>
  <c r="D19" i="66"/>
  <c r="H19" i="66"/>
  <c r="L19" i="66"/>
  <c r="M20" i="66"/>
  <c r="F21" i="66"/>
  <c r="E17" i="66"/>
  <c r="L18" i="66"/>
  <c r="E21" i="66"/>
  <c r="M21" i="66"/>
  <c r="E20" i="66"/>
  <c r="D20" i="66"/>
  <c r="H20" i="66"/>
  <c r="K21" i="66" l="1"/>
  <c r="K19" i="66"/>
  <c r="K18" i="66"/>
  <c r="K20" i="66"/>
  <c r="K17" i="66"/>
  <c r="A128" i="65"/>
  <c r="A8" i="63"/>
  <c r="D14" i="63"/>
  <c r="E14" i="63"/>
  <c r="F14" i="63"/>
  <c r="C14" i="63"/>
  <c r="F13" i="63"/>
  <c r="E13" i="63"/>
  <c r="D13" i="63"/>
  <c r="C13" i="63"/>
  <c r="F12" i="63"/>
  <c r="E12" i="63"/>
  <c r="D12" i="63"/>
  <c r="C12" i="63"/>
  <c r="F11" i="63"/>
  <c r="E11" i="63"/>
  <c r="D11" i="63"/>
  <c r="C11" i="63"/>
  <c r="F10" i="63"/>
  <c r="E10" i="63"/>
  <c r="D10" i="63"/>
  <c r="C10" i="63"/>
  <c r="A60" i="53"/>
  <c r="A11" i="24"/>
  <c r="B13" i="53"/>
  <c r="C13" i="53"/>
  <c r="D13" i="53"/>
  <c r="E13" i="53"/>
  <c r="F13" i="53"/>
  <c r="G13" i="53"/>
  <c r="H13" i="53"/>
  <c r="I13" i="53"/>
  <c r="J13" i="53"/>
  <c r="K13" i="53"/>
  <c r="K22" i="53" s="1"/>
  <c r="L13" i="53"/>
  <c r="M13" i="53"/>
  <c r="N13" i="53"/>
  <c r="B10" i="53"/>
  <c r="C10" i="53"/>
  <c r="D10" i="53"/>
  <c r="E10" i="53"/>
  <c r="F10" i="53"/>
  <c r="F19" i="53" s="1"/>
  <c r="G10" i="53"/>
  <c r="H10" i="53"/>
  <c r="I10" i="53"/>
  <c r="J10" i="53"/>
  <c r="J19" i="53" s="1"/>
  <c r="K10" i="53"/>
  <c r="L10" i="53"/>
  <c r="M10" i="53"/>
  <c r="N10" i="53"/>
  <c r="B11" i="53"/>
  <c r="C11" i="53"/>
  <c r="D11" i="53"/>
  <c r="E11" i="53"/>
  <c r="F11" i="53"/>
  <c r="G11" i="53"/>
  <c r="H11" i="53"/>
  <c r="I11" i="53"/>
  <c r="J11" i="53"/>
  <c r="K11" i="53"/>
  <c r="L11" i="53"/>
  <c r="M11" i="53"/>
  <c r="M20" i="53" s="1"/>
  <c r="N11" i="53"/>
  <c r="B9" i="53"/>
  <c r="C9" i="53"/>
  <c r="D9" i="53"/>
  <c r="E9" i="53"/>
  <c r="F9" i="53"/>
  <c r="G9" i="53"/>
  <c r="H9" i="53"/>
  <c r="I9" i="53"/>
  <c r="J9" i="53"/>
  <c r="K9" i="53"/>
  <c r="L9" i="53"/>
  <c r="M9" i="53"/>
  <c r="N9" i="53"/>
  <c r="F90" i="53"/>
  <c r="E90" i="53"/>
  <c r="F89" i="53"/>
  <c r="E89" i="53"/>
  <c r="F88" i="53"/>
  <c r="E88" i="53"/>
  <c r="F87" i="53"/>
  <c r="E87" i="53"/>
  <c r="F86" i="53"/>
  <c r="E86" i="53"/>
  <c r="M85" i="53"/>
  <c r="L85" i="53"/>
  <c r="F85" i="53"/>
  <c r="E85" i="53"/>
  <c r="M84" i="53"/>
  <c r="L84" i="53"/>
  <c r="F84" i="53"/>
  <c r="E84" i="53"/>
  <c r="M83" i="53"/>
  <c r="L83" i="53"/>
  <c r="F83" i="53"/>
  <c r="E83" i="53"/>
  <c r="L59" i="53"/>
  <c r="N22" i="53"/>
  <c r="B22" i="53"/>
  <c r="N20" i="53"/>
  <c r="B20" i="53"/>
  <c r="N19" i="53"/>
  <c r="B19" i="53"/>
  <c r="N18" i="53"/>
  <c r="B18" i="53"/>
  <c r="F18" i="35"/>
  <c r="D18" i="35"/>
  <c r="C18" i="35"/>
  <c r="B18" i="35"/>
  <c r="A18" i="35"/>
  <c r="F17" i="35"/>
  <c r="D17" i="35"/>
  <c r="C17" i="35"/>
  <c r="B17" i="35"/>
  <c r="A17" i="35"/>
  <c r="F16" i="35"/>
  <c r="D16" i="35"/>
  <c r="C16" i="35"/>
  <c r="B16" i="35"/>
  <c r="A16" i="35"/>
  <c r="F15" i="35"/>
  <c r="D15" i="35"/>
  <c r="C15" i="35"/>
  <c r="B15" i="35"/>
  <c r="A15" i="35"/>
  <c r="F14" i="35"/>
  <c r="D14" i="35"/>
  <c r="D19" i="35" s="1"/>
  <c r="D20" i="35" s="1"/>
  <c r="C14" i="35"/>
  <c r="C19" i="35" s="1"/>
  <c r="C20" i="35" s="1"/>
  <c r="B14" i="35"/>
  <c r="A14" i="35"/>
  <c r="F13" i="35"/>
  <c r="D13" i="35"/>
  <c r="C13" i="35"/>
  <c r="B13" i="35"/>
  <c r="A13" i="35"/>
  <c r="F12" i="35"/>
  <c r="D12" i="35"/>
  <c r="C12" i="35"/>
  <c r="B12" i="35"/>
  <c r="A12" i="35"/>
  <c r="A14" i="24"/>
  <c r="B14" i="24"/>
  <c r="C14" i="24"/>
  <c r="D14" i="24"/>
  <c r="F14" i="24"/>
  <c r="A15" i="24"/>
  <c r="B15" i="24"/>
  <c r="C15" i="24"/>
  <c r="C20" i="24" s="1"/>
  <c r="D15" i="24"/>
  <c r="D20" i="24" s="1"/>
  <c r="F15" i="24"/>
  <c r="F20" i="24" s="1"/>
  <c r="A16" i="24"/>
  <c r="B16" i="24"/>
  <c r="C16" i="24"/>
  <c r="D16" i="24"/>
  <c r="F16" i="24"/>
  <c r="A17" i="24"/>
  <c r="B17" i="24"/>
  <c r="C17" i="24"/>
  <c r="D17" i="24"/>
  <c r="F17" i="24"/>
  <c r="A18" i="24"/>
  <c r="B18" i="24"/>
  <c r="C18" i="24"/>
  <c r="D18" i="24"/>
  <c r="F18" i="24"/>
  <c r="A19" i="24"/>
  <c r="B19" i="24"/>
  <c r="C19" i="24"/>
  <c r="D19" i="24"/>
  <c r="F19" i="24"/>
  <c r="B13" i="24"/>
  <c r="C13" i="24"/>
  <c r="D13" i="24"/>
  <c r="F13" i="24"/>
  <c r="A13" i="24"/>
  <c r="E18" i="35" l="1"/>
  <c r="E19" i="24"/>
  <c r="G19" i="24" s="1"/>
  <c r="E12" i="35"/>
  <c r="G12" i="35" s="1"/>
  <c r="H13" i="24" s="1"/>
  <c r="E16" i="35"/>
  <c r="G16" i="35" s="1"/>
  <c r="H17" i="24" s="1"/>
  <c r="M19" i="53"/>
  <c r="B19" i="35"/>
  <c r="B20" i="35" s="1"/>
  <c r="E14" i="35"/>
  <c r="E19" i="35" s="1"/>
  <c r="E20" i="35" s="1"/>
  <c r="L12" i="53"/>
  <c r="L18" i="53"/>
  <c r="H12" i="53"/>
  <c r="H18" i="53"/>
  <c r="D12" i="53"/>
  <c r="D18" i="53"/>
  <c r="I20" i="53"/>
  <c r="G22" i="53"/>
  <c r="C87" i="53" s="1"/>
  <c r="K18" i="53"/>
  <c r="K12" i="53"/>
  <c r="L20" i="53"/>
  <c r="I19" i="53"/>
  <c r="J22" i="53"/>
  <c r="F19" i="35"/>
  <c r="G18" i="35"/>
  <c r="H19" i="24" s="1"/>
  <c r="M12" i="53"/>
  <c r="M18" i="53"/>
  <c r="I18" i="53"/>
  <c r="I12" i="53"/>
  <c r="I21" i="53" s="1"/>
  <c r="E12" i="53"/>
  <c r="E18" i="53"/>
  <c r="J20" i="53"/>
  <c r="F20" i="53"/>
  <c r="K19" i="53"/>
  <c r="G19" i="53"/>
  <c r="C19" i="53"/>
  <c r="L22" i="53"/>
  <c r="J83" i="53" s="1"/>
  <c r="H22" i="53"/>
  <c r="D22" i="53"/>
  <c r="C84" i="53" s="1"/>
  <c r="E20" i="53"/>
  <c r="C22" i="53"/>
  <c r="C83" i="53" s="1"/>
  <c r="G18" i="53"/>
  <c r="G12" i="53"/>
  <c r="C18" i="53"/>
  <c r="C12" i="53"/>
  <c r="C21" i="53" s="1"/>
  <c r="H20" i="53"/>
  <c r="D20" i="53"/>
  <c r="E19" i="53"/>
  <c r="F22" i="53"/>
  <c r="C86" i="53" s="1"/>
  <c r="E13" i="35"/>
  <c r="G13" i="35" s="1"/>
  <c r="H14" i="24" s="1"/>
  <c r="E15" i="35"/>
  <c r="G15" i="35" s="1"/>
  <c r="H16" i="24" s="1"/>
  <c r="E17" i="35"/>
  <c r="G17" i="35" s="1"/>
  <c r="H18" i="24" s="1"/>
  <c r="N12" i="53"/>
  <c r="J12" i="53"/>
  <c r="J18" i="53"/>
  <c r="F12" i="53"/>
  <c r="F18" i="53"/>
  <c r="K20" i="53"/>
  <c r="G20" i="53"/>
  <c r="C20" i="53"/>
  <c r="L19" i="53"/>
  <c r="H19" i="53"/>
  <c r="D19" i="53"/>
  <c r="M22" i="53"/>
  <c r="J84" i="53" s="1"/>
  <c r="I22" i="53"/>
  <c r="E22" i="53"/>
  <c r="E18" i="24"/>
  <c r="G18" i="24" s="1"/>
  <c r="F21" i="24"/>
  <c r="E14" i="24"/>
  <c r="G14" i="24" s="1"/>
  <c r="E13" i="24"/>
  <c r="G13" i="24" s="1"/>
  <c r="E15" i="24"/>
  <c r="G15" i="24" s="1"/>
  <c r="B20" i="24"/>
  <c r="B21" i="24" s="1"/>
  <c r="E16" i="24"/>
  <c r="G16" i="24" s="1"/>
  <c r="C21" i="24"/>
  <c r="E17" i="24"/>
  <c r="G17" i="24" s="1"/>
  <c r="D21" i="24"/>
  <c r="F91" i="53"/>
  <c r="E91" i="53"/>
  <c r="A129" i="65"/>
  <c r="C85" i="53"/>
  <c r="C89" i="53"/>
  <c r="C88" i="53"/>
  <c r="C90" i="53"/>
  <c r="J85" i="53"/>
  <c r="D21" i="53" l="1"/>
  <c r="B84" i="53" s="1"/>
  <c r="L21" i="53"/>
  <c r="F21" i="53"/>
  <c r="F20" i="35"/>
  <c r="G20" i="35" s="1"/>
  <c r="H21" i="24" s="1"/>
  <c r="G19" i="35"/>
  <c r="H20" i="24" s="1"/>
  <c r="J21" i="53"/>
  <c r="E21" i="53"/>
  <c r="M21" i="53"/>
  <c r="K21" i="53"/>
  <c r="I85" i="53" s="1"/>
  <c r="G21" i="53"/>
  <c r="G14" i="35"/>
  <c r="H15" i="24" s="1"/>
  <c r="H21" i="53"/>
  <c r="E20" i="24"/>
  <c r="G20" i="24" s="1"/>
  <c r="C91" i="53"/>
  <c r="B89" i="53" l="1"/>
  <c r="B85" i="53"/>
  <c r="B86" i="53"/>
  <c r="B88" i="53"/>
  <c r="B83" i="53"/>
  <c r="B90" i="53"/>
  <c r="B87" i="53"/>
  <c r="B91" i="53" s="1"/>
  <c r="I84" i="53"/>
  <c r="I83" i="53"/>
  <c r="E21" i="24"/>
  <c r="G21" i="24" s="1"/>
</calcChain>
</file>

<file path=xl/sharedStrings.xml><?xml version="1.0" encoding="utf-8"?>
<sst xmlns="http://schemas.openxmlformats.org/spreadsheetml/2006/main" count="480" uniqueCount="174">
  <si>
    <t>FY09</t>
  </si>
  <si>
    <t>FY10</t>
  </si>
  <si>
    <t>FY11</t>
  </si>
  <si>
    <t>Total</t>
  </si>
  <si>
    <t>Title</t>
  </si>
  <si>
    <t>Success</t>
  </si>
  <si>
    <t>WSCH</t>
  </si>
  <si>
    <t>3 Year Average</t>
  </si>
  <si>
    <t>Retain</t>
  </si>
  <si>
    <t>Category</t>
  </si>
  <si>
    <t>College Change</t>
  </si>
  <si>
    <t>Program Change</t>
  </si>
  <si>
    <t>3 Year Program Average</t>
  </si>
  <si>
    <t xml:space="preserve">FT Faculty </t>
  </si>
  <si>
    <t xml:space="preserve"> </t>
  </si>
  <si>
    <t xml:space="preserve">PT Faculty </t>
  </si>
  <si>
    <t>FY12</t>
  </si>
  <si>
    <t xml:space="preserve">Course </t>
  </si>
  <si>
    <t xml:space="preserve">Title </t>
  </si>
  <si>
    <t xml:space="preserve">FY09 </t>
  </si>
  <si>
    <t xml:space="preserve">FY10 </t>
  </si>
  <si>
    <t xml:space="preserve">3 Yr Avg </t>
  </si>
  <si>
    <t xml:space="preserve">FY11 </t>
  </si>
  <si>
    <t xml:space="preserve">Change </t>
  </si>
  <si>
    <t xml:space="preserve">Dist Goal </t>
  </si>
  <si>
    <t xml:space="preserve">% Goal </t>
  </si>
  <si>
    <t xml:space="preserve">Sections </t>
  </si>
  <si>
    <t xml:space="preserve">Census </t>
  </si>
  <si>
    <t xml:space="preserve">FTES </t>
  </si>
  <si>
    <t xml:space="preserve">XL Faculty </t>
  </si>
  <si>
    <t xml:space="preserve">Total Faculty </t>
  </si>
  <si>
    <t xml:space="preserve">Fiscal Year </t>
  </si>
  <si>
    <t xml:space="preserve">A </t>
  </si>
  <si>
    <t xml:space="preserve">B </t>
  </si>
  <si>
    <t xml:space="preserve">D </t>
  </si>
  <si>
    <t xml:space="preserve">F </t>
  </si>
  <si>
    <t xml:space="preserve">W </t>
  </si>
  <si>
    <t>C</t>
  </si>
  <si>
    <t>Dist Ed</t>
  </si>
  <si>
    <t>Subject</t>
  </si>
  <si>
    <t>3 Year Avg</t>
  </si>
  <si>
    <t>College</t>
  </si>
  <si>
    <t>P/CR</t>
  </si>
  <si>
    <t>Year</t>
  </si>
  <si>
    <t>A</t>
  </si>
  <si>
    <t>B</t>
  </si>
  <si>
    <t>D</t>
  </si>
  <si>
    <t>F</t>
  </si>
  <si>
    <t>W</t>
  </si>
  <si>
    <t>NC</t>
  </si>
  <si>
    <t>College Prior 3 Year Average</t>
  </si>
  <si>
    <t>College FY11</t>
  </si>
  <si>
    <t>Program Prior 3 Year Average</t>
  </si>
  <si>
    <t>Program FY11</t>
  </si>
  <si>
    <t xml:space="preserve">Hispanic </t>
  </si>
  <si>
    <t xml:space="preserve">White </t>
  </si>
  <si>
    <t xml:space="preserve">Asian </t>
  </si>
  <si>
    <t xml:space="preserve">Other </t>
  </si>
  <si>
    <t xml:space="preserve">Female </t>
  </si>
  <si>
    <t xml:space="preserve">Male </t>
  </si>
  <si>
    <t>Filipino</t>
  </si>
  <si>
    <t>Nat Am</t>
  </si>
  <si>
    <t>Other</t>
  </si>
  <si>
    <t>Avg Age</t>
  </si>
  <si>
    <t>Pac Isl</t>
  </si>
  <si>
    <t xml:space="preserve">Afr Am </t>
  </si>
  <si>
    <t>FY</t>
  </si>
  <si>
    <t>Students</t>
  </si>
  <si>
    <t xml:space="preserve">College </t>
  </si>
  <si>
    <t>Program</t>
  </si>
  <si>
    <t>TOTAL</t>
  </si>
  <si>
    <t>Certificates</t>
  </si>
  <si>
    <t>Degrees</t>
  </si>
  <si>
    <t>Female</t>
  </si>
  <si>
    <t>Male</t>
  </si>
  <si>
    <t>Total Awards in 4 Years</t>
  </si>
  <si>
    <t>Program 3 Year Average</t>
  </si>
  <si>
    <t>College 3 Year Average</t>
  </si>
  <si>
    <t>College WSCH Ratio: Weekly Student Contact Hours/(FT FTE + PT FTE + XL FTE)</t>
  </si>
  <si>
    <t>Annual College WSCH Ratio</t>
  </si>
  <si>
    <t>Supervisors</t>
  </si>
  <si>
    <t>Managers</t>
  </si>
  <si>
    <t>FT Faculty</t>
  </si>
  <si>
    <t>PT Faculty</t>
  </si>
  <si>
    <t>Classified</t>
  </si>
  <si>
    <t>Supplies</t>
  </si>
  <si>
    <t>Services</t>
  </si>
  <si>
    <t>Equipment</t>
  </si>
  <si>
    <t>FY12 Program Change from Prior Three Year Average</t>
  </si>
  <si>
    <t>FY12 College Change from Prior Three Year Average</t>
  </si>
  <si>
    <t>Program:</t>
  </si>
  <si>
    <t>Program Name:</t>
  </si>
  <si>
    <t>WSCH/Faculty</t>
  </si>
  <si>
    <t>Graded</t>
  </si>
  <si>
    <t>Completed</t>
  </si>
  <si>
    <t>NP/NC</t>
  </si>
  <si>
    <t xml:space="preserve">FY12 </t>
  </si>
  <si>
    <t>Program FY12</t>
  </si>
  <si>
    <t>College FY12</t>
  </si>
  <si>
    <t>Automotive</t>
  </si>
  <si>
    <t xml:space="preserve">Program: </t>
  </si>
  <si>
    <t xml:space="preserve">Classified </t>
  </si>
  <si>
    <t xml:space="preserve">Student Hourly </t>
  </si>
  <si>
    <t xml:space="preserve">Supervisors </t>
  </si>
  <si>
    <t xml:space="preserve">Managers </t>
  </si>
  <si>
    <t xml:space="preserve">Supplies </t>
  </si>
  <si>
    <t xml:space="preserve">Services </t>
  </si>
  <si>
    <t xml:space="preserve">Equipment </t>
  </si>
  <si>
    <t>FY13</t>
  </si>
  <si>
    <t xml:space="preserve">AUTOV10 </t>
  </si>
  <si>
    <t xml:space="preserve">Intro to Auto Technology, </t>
  </si>
  <si>
    <t xml:space="preserve">AUTOV14 </t>
  </si>
  <si>
    <t xml:space="preserve">Automotive Electrical Systems, </t>
  </si>
  <si>
    <t xml:space="preserve">AUTOV14LA </t>
  </si>
  <si>
    <t xml:space="preserve">Auto Chassis Electrical Lab, </t>
  </si>
  <si>
    <t xml:space="preserve">AUTOV14LB </t>
  </si>
  <si>
    <t xml:space="preserve">Auto Engine Electrical Lab, </t>
  </si>
  <si>
    <t xml:space="preserve">AUTOV15 </t>
  </si>
  <si>
    <t xml:space="preserve">Automotive Fuel Systems, </t>
  </si>
  <si>
    <t xml:space="preserve">AUTOV15LA </t>
  </si>
  <si>
    <t xml:space="preserve">Automotive Fuel Systems Lab A, </t>
  </si>
  <si>
    <t xml:space="preserve">AUTOV15LB </t>
  </si>
  <si>
    <t xml:space="preserve">Automotive Fuel Systems Lab B, </t>
  </si>
  <si>
    <t xml:space="preserve">AUTOV16 </t>
  </si>
  <si>
    <t xml:space="preserve">Auto Emissions Control Systems, </t>
  </si>
  <si>
    <t xml:space="preserve">AUTOV16LA </t>
  </si>
  <si>
    <t xml:space="preserve">Auto Emissions Lab A, </t>
  </si>
  <si>
    <t xml:space="preserve">AUTOV16LB </t>
  </si>
  <si>
    <t xml:space="preserve">Auto Emissions Lab B, </t>
  </si>
  <si>
    <t xml:space="preserve">AUTOV17 </t>
  </si>
  <si>
    <t xml:space="preserve">Automotive Driveability, </t>
  </si>
  <si>
    <t xml:space="preserve">AUTOV17LA </t>
  </si>
  <si>
    <t xml:space="preserve">Automotive Driveability Lab A, </t>
  </si>
  <si>
    <t xml:space="preserve">AUTOV17LB </t>
  </si>
  <si>
    <t xml:space="preserve">Automotive Driveability Lab B, </t>
  </si>
  <si>
    <t xml:space="preserve">AUTOV18 </t>
  </si>
  <si>
    <t xml:space="preserve">Automotive Heating/AC, </t>
  </si>
  <si>
    <t xml:space="preserve">AUTOV18L </t>
  </si>
  <si>
    <t xml:space="preserve">Automotive Heating/AC Lab, </t>
  </si>
  <si>
    <t xml:space="preserve">AUTOV20 </t>
  </si>
  <si>
    <t xml:space="preserve">Automotive Engine Repair, </t>
  </si>
  <si>
    <t xml:space="preserve">AUTOV20LA </t>
  </si>
  <si>
    <t xml:space="preserve">Automotive Engine Repair Lab A, </t>
  </si>
  <si>
    <t xml:space="preserve">AUTOV20LB </t>
  </si>
  <si>
    <t xml:space="preserve">Automotive Engine Repair Lab B, </t>
  </si>
  <si>
    <t xml:space="preserve">AUTOV22 </t>
  </si>
  <si>
    <t xml:space="preserve">Auto Transmission &amp; Drive Line, </t>
  </si>
  <si>
    <t xml:space="preserve">AUTOV22LA </t>
  </si>
  <si>
    <t xml:space="preserve">Transmission&amp;Drive Line Lab A, </t>
  </si>
  <si>
    <t xml:space="preserve">AUTOV22LB </t>
  </si>
  <si>
    <t xml:space="preserve">Transmission&amp;Drive Line Lab B, </t>
  </si>
  <si>
    <t xml:space="preserve">AUTOV26 </t>
  </si>
  <si>
    <t xml:space="preserve">Auto Brakes Service &amp; Repair, </t>
  </si>
  <si>
    <t xml:space="preserve">AUTOV26LA </t>
  </si>
  <si>
    <t xml:space="preserve">Brakes Service&amp;Repair Lab A, </t>
  </si>
  <si>
    <t xml:space="preserve">AUTOV26LB </t>
  </si>
  <si>
    <t xml:space="preserve">Brakes Service&amp;Repair Lab B, </t>
  </si>
  <si>
    <t xml:space="preserve">AUTOV28 </t>
  </si>
  <si>
    <t xml:space="preserve">Automotive Suspension Systems, </t>
  </si>
  <si>
    <t xml:space="preserve">AUTOV28LA </t>
  </si>
  <si>
    <t xml:space="preserve">Automotive Suspensions Lab, </t>
  </si>
  <si>
    <t xml:space="preserve">AUTOV28LB </t>
  </si>
  <si>
    <t xml:space="preserve">Automotive Alignment Lab, </t>
  </si>
  <si>
    <t xml:space="preserve">AUTOV32 </t>
  </si>
  <si>
    <t xml:space="preserve">ASE Certification Preparation, </t>
  </si>
  <si>
    <t xml:space="preserve">AUTOV40 </t>
  </si>
  <si>
    <t xml:space="preserve">Advanced Problems In Auto Tech, </t>
  </si>
  <si>
    <t xml:space="preserve">AUTOV45 </t>
  </si>
  <si>
    <t xml:space="preserve">Clean Air Car Certification, </t>
  </si>
  <si>
    <t xml:space="preserve">AUTOV96 </t>
  </si>
  <si>
    <t xml:space="preserve">Automotive Internship II, </t>
  </si>
  <si>
    <t xml:space="preserve">Annual WSCH Ratio for AUTO </t>
  </si>
  <si>
    <t>AUTO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</si>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</sst>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13">
    <xf numFmtId="0" fontId="0" fillId="0" borderId="0" xfId="0"/>
    <xf numFmtId="164" fontId="0" fillId="0" borderId="0" xfId="1" applyNumberFormat="1" applyFont="1"/>
    <xf numFmtId="164" fontId="3" fillId="0" borderId="1" xfId="1" applyNumberFormat="1" applyFont="1" applyFill="1" applyBorder="1" applyAlignment="1">
      <alignment horizontal="right"/>
    </xf>
    <xf numFmtId="9" fontId="3" fillId="0" borderId="1" xfId="2" applyFont="1" applyFill="1" applyBorder="1" applyAlignment="1">
      <alignment horizontal="right"/>
    </xf>
    <xf numFmtId="0" fontId="7" fillId="0" borderId="0" xfId="0" applyFont="1"/>
    <xf numFmtId="164" fontId="7" fillId="0" borderId="0" xfId="1" applyNumberFormat="1" applyFont="1"/>
    <xf numFmtId="9" fontId="7" fillId="0" borderId="1" xfId="2" applyFont="1" applyBorder="1"/>
    <xf numFmtId="0" fontId="3" fillId="0" borderId="1" xfId="4" applyFont="1" applyFill="1" applyBorder="1" applyAlignment="1"/>
    <xf numFmtId="0" fontId="5" fillId="0" borderId="1" xfId="4" applyFont="1" applyFill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9" fillId="0" borderId="1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9" fontId="7" fillId="0" borderId="0" xfId="0" applyNumberFormat="1" applyFont="1"/>
    <xf numFmtId="164" fontId="6" fillId="0" borderId="0" xfId="1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7" fillId="0" borderId="0" xfId="0" applyNumberFormat="1" applyFont="1"/>
    <xf numFmtId="49" fontId="7" fillId="0" borderId="1" xfId="0" applyNumberFormat="1" applyFont="1" applyBorder="1"/>
    <xf numFmtId="43" fontId="7" fillId="0" borderId="1" xfId="1" applyNumberFormat="1" applyFont="1" applyBorder="1"/>
    <xf numFmtId="9" fontId="7" fillId="0" borderId="0" xfId="2" applyFont="1"/>
    <xf numFmtId="9" fontId="7" fillId="0" borderId="0" xfId="0" quotePrefix="1" applyNumberFormat="1" applyFont="1"/>
    <xf numFmtId="0" fontId="7" fillId="0" borderId="0" xfId="0" applyFont="1" applyFill="1" applyBorder="1" applyProtection="1">
      <protection locked="0"/>
    </xf>
    <xf numFmtId="164" fontId="7" fillId="0" borderId="0" xfId="1" applyNumberFormat="1" applyFont="1" applyFill="1" applyBorder="1" applyProtection="1">
      <protection locked="0"/>
    </xf>
    <xf numFmtId="9" fontId="7" fillId="0" borderId="0" xfId="0" applyNumberFormat="1" applyFont="1" applyFill="1" applyBorder="1" applyProtection="1">
      <protection locked="0"/>
    </xf>
    <xf numFmtId="164" fontId="7" fillId="0" borderId="1" xfId="1" applyNumberFormat="1" applyFont="1" applyBorder="1" applyProtection="1"/>
    <xf numFmtId="0" fontId="6" fillId="0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9" fontId="7" fillId="2" borderId="1" xfId="2" applyFont="1" applyFill="1" applyBorder="1" applyAlignment="1" applyProtection="1">
      <alignment horizontal="right"/>
    </xf>
    <xf numFmtId="164" fontId="7" fillId="0" borderId="0" xfId="0" applyNumberFormat="1" applyFont="1"/>
    <xf numFmtId="0" fontId="7" fillId="0" borderId="1" xfId="0" applyFont="1" applyFill="1" applyBorder="1" applyAlignment="1" applyProtection="1">
      <alignment horizontal="left"/>
    </xf>
    <xf numFmtId="9" fontId="7" fillId="0" borderId="1" xfId="2" applyFont="1" applyFill="1" applyBorder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164" fontId="6" fillId="2" borderId="1" xfId="1" applyNumberFormat="1" applyFont="1" applyFill="1" applyBorder="1" applyProtection="1">
      <protection locked="0"/>
    </xf>
    <xf numFmtId="164" fontId="7" fillId="0" borderId="1" xfId="1" applyNumberFormat="1" applyFont="1" applyFill="1" applyBorder="1" applyAlignment="1" applyProtection="1">
      <alignment horizontal="right"/>
    </xf>
    <xf numFmtId="164" fontId="7" fillId="2" borderId="1" xfId="1" applyNumberFormat="1" applyFont="1" applyFill="1" applyBorder="1" applyProtection="1">
      <protection locked="0"/>
    </xf>
    <xf numFmtId="9" fontId="7" fillId="0" borderId="1" xfId="2" applyFont="1" applyBorder="1" applyProtection="1"/>
    <xf numFmtId="9" fontId="6" fillId="0" borderId="1" xfId="0" applyNumberFormat="1" applyFont="1" applyBorder="1"/>
    <xf numFmtId="9" fontId="7" fillId="2" borderId="1" xfId="0" applyNumberFormat="1" applyFont="1" applyFill="1" applyBorder="1"/>
    <xf numFmtId="0" fontId="7" fillId="0" borderId="0" xfId="0" applyFont="1" applyBorder="1"/>
    <xf numFmtId="9" fontId="7" fillId="0" borderId="0" xfId="0" applyNumberFormat="1" applyFont="1" applyBorder="1"/>
    <xf numFmtId="9" fontId="7" fillId="0" borderId="0" xfId="2" applyFont="1" applyBorder="1"/>
    <xf numFmtId="0" fontId="2" fillId="0" borderId="1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165" fontId="7" fillId="0" borderId="0" xfId="1" applyNumberFormat="1" applyFont="1"/>
    <xf numFmtId="165" fontId="7" fillId="0" borderId="0" xfId="1" applyNumberFormat="1" applyFont="1" applyAlignment="1">
      <alignment horizontal="center"/>
    </xf>
    <xf numFmtId="0" fontId="0" fillId="0" borderId="0" xfId="0" applyFont="1"/>
    <xf numFmtId="0" fontId="7" fillId="5" borderId="1" xfId="0" applyFont="1" applyFill="1" applyBorder="1"/>
    <xf numFmtId="3" fontId="7" fillId="5" borderId="1" xfId="0" applyNumberFormat="1" applyFont="1" applyFill="1" applyBorder="1"/>
    <xf numFmtId="0" fontId="11" fillId="0" borderId="0" xfId="0" applyFont="1"/>
    <xf numFmtId="0" fontId="11" fillId="5" borderId="0" xfId="0" applyFont="1" applyFill="1"/>
    <xf numFmtId="0" fontId="11" fillId="0" borderId="0" xfId="0" applyFont="1" applyProtection="1"/>
    <xf numFmtId="0" fontId="7" fillId="0" borderId="0" xfId="0" applyFont="1" applyProtection="1"/>
    <xf numFmtId="164" fontId="7" fillId="0" borderId="0" xfId="1" applyNumberFormat="1" applyFont="1" applyProtection="1"/>
    <xf numFmtId="164" fontId="2" fillId="3" borderId="1" xfId="1" applyNumberFormat="1" applyFont="1" applyFill="1" applyBorder="1" applyAlignment="1" applyProtection="1">
      <alignment horizontal="center" wrapText="1"/>
    </xf>
    <xf numFmtId="0" fontId="7" fillId="0" borderId="1" xfId="0" applyFont="1" applyBorder="1" applyProtection="1"/>
    <xf numFmtId="0" fontId="2" fillId="0" borderId="0" xfId="0" applyFont="1" applyProtection="1"/>
    <xf numFmtId="49" fontId="7" fillId="0" borderId="1" xfId="0" applyNumberFormat="1" applyFont="1" applyBorder="1" applyProtection="1"/>
    <xf numFmtId="9" fontId="8" fillId="0" borderId="1" xfId="2" applyFont="1" applyFill="1" applyBorder="1" applyAlignment="1" applyProtection="1">
      <alignment horizontal="right"/>
    </xf>
    <xf numFmtId="43" fontId="7" fillId="0" borderId="1" xfId="1" applyNumberFormat="1" applyFont="1" applyBorder="1" applyProtection="1"/>
    <xf numFmtId="0" fontId="7" fillId="5" borderId="1" xfId="0" applyFont="1" applyFill="1" applyBorder="1" applyProtection="1">
      <protection locked="0"/>
    </xf>
    <xf numFmtId="3" fontId="7" fillId="5" borderId="1" xfId="0" applyNumberFormat="1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7" fillId="0" borderId="0" xfId="0" applyFont="1" applyProtection="1">
      <protection locked="0"/>
    </xf>
    <xf numFmtId="164" fontId="7" fillId="0" borderId="0" xfId="1" applyNumberFormat="1" applyFont="1" applyProtection="1">
      <protection locked="0"/>
    </xf>
    <xf numFmtId="164" fontId="2" fillId="3" borderId="1" xfId="1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9" fontId="7" fillId="0" borderId="0" xfId="0" applyNumberFormat="1" applyFont="1" applyProtection="1">
      <protection locked="0"/>
    </xf>
    <xf numFmtId="0" fontId="0" fillId="5" borderId="0" xfId="0" applyFill="1"/>
    <xf numFmtId="3" fontId="9" fillId="5" borderId="1" xfId="0" applyNumberFormat="1" applyFont="1" applyFill="1" applyBorder="1" applyAlignment="1" applyProtection="1"/>
    <xf numFmtId="0" fontId="7" fillId="5" borderId="0" xfId="0" applyFont="1" applyFill="1"/>
    <xf numFmtId="164" fontId="7" fillId="4" borderId="1" xfId="1" applyNumberFormat="1" applyFont="1" applyFill="1" applyBorder="1" applyProtection="1"/>
    <xf numFmtId="9" fontId="7" fillId="4" borderId="1" xfId="2" applyFont="1" applyFill="1" applyBorder="1" applyProtection="1"/>
    <xf numFmtId="164" fontId="7" fillId="5" borderId="1" xfId="1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9" fontId="7" fillId="5" borderId="1" xfId="0" applyNumberFormat="1" applyFont="1" applyFill="1" applyBorder="1" applyProtection="1">
      <protection locked="0"/>
    </xf>
    <xf numFmtId="9" fontId="7" fillId="0" borderId="1" xfId="0" applyNumberFormat="1" applyFont="1" applyFill="1" applyBorder="1" applyProtection="1">
      <protection locked="0"/>
    </xf>
    <xf numFmtId="164" fontId="6" fillId="2" borderId="1" xfId="1" applyNumberFormat="1" applyFont="1" applyFill="1" applyBorder="1" applyProtection="1"/>
    <xf numFmtId="164" fontId="12" fillId="5" borderId="1" xfId="1" applyNumberFormat="1" applyFont="1" applyFill="1" applyBorder="1" applyProtection="1">
      <protection locked="0"/>
    </xf>
    <xf numFmtId="9" fontId="0" fillId="0" borderId="0" xfId="0" applyNumberFormat="1"/>
    <xf numFmtId="0" fontId="6" fillId="4" borderId="1" xfId="0" applyFont="1" applyFill="1" applyBorder="1" applyAlignment="1" applyProtection="1">
      <alignment horizontal="left"/>
    </xf>
    <xf numFmtId="164" fontId="6" fillId="4" borderId="1" xfId="1" applyNumberFormat="1" applyFont="1" applyFill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left"/>
    </xf>
    <xf numFmtId="9" fontId="7" fillId="4" borderId="1" xfId="2" applyFont="1" applyFill="1" applyBorder="1" applyAlignment="1" applyProtection="1">
      <alignment horizontal="right"/>
    </xf>
    <xf numFmtId="164" fontId="7" fillId="4" borderId="1" xfId="1" applyNumberFormat="1" applyFont="1" applyFill="1" applyBorder="1" applyAlignment="1" applyProtection="1">
      <alignment horizontal="center"/>
    </xf>
    <xf numFmtId="9" fontId="6" fillId="4" borderId="1" xfId="2" applyFont="1" applyFill="1" applyBorder="1" applyAlignment="1" applyProtection="1">
      <alignment horizontal="right"/>
    </xf>
    <xf numFmtId="9" fontId="6" fillId="2" borderId="1" xfId="2" applyFont="1" applyFill="1" applyBorder="1" applyAlignment="1" applyProtection="1">
      <alignment horizontal="right"/>
    </xf>
    <xf numFmtId="164" fontId="6" fillId="2" borderId="1" xfId="1" applyNumberFormat="1" applyFont="1" applyFill="1" applyBorder="1" applyAlignment="1" applyProtection="1">
      <alignment horizontal="center"/>
    </xf>
    <xf numFmtId="164" fontId="7" fillId="4" borderId="1" xfId="1" applyNumberFormat="1" applyFont="1" applyFill="1" applyBorder="1" applyAlignment="1" applyProtection="1">
      <alignment horizontal="right"/>
    </xf>
    <xf numFmtId="0" fontId="0" fillId="5" borderId="0" xfId="0" applyFill="1" applyBorder="1" applyProtection="1">
      <protection locked="0"/>
    </xf>
    <xf numFmtId="164" fontId="7" fillId="0" borderId="1" xfId="2" applyNumberFormat="1" applyFont="1" applyBorder="1"/>
    <xf numFmtId="0" fontId="7" fillId="5" borderId="0" xfId="0" applyFont="1" applyFill="1" applyProtection="1">
      <protection locked="0"/>
    </xf>
    <xf numFmtId="164" fontId="2" fillId="3" borderId="1" xfId="1" applyNumberFormat="1" applyFont="1" applyFill="1" applyBorder="1" applyAlignment="1">
      <alignment horizontal="center" wrapText="1"/>
    </xf>
    <xf numFmtId="0" fontId="2" fillId="3" borderId="1" xfId="0" applyFont="1" applyFill="1" applyBorder="1"/>
    <xf numFmtId="0" fontId="10" fillId="3" borderId="1" xfId="0" applyNumberFormat="1" applyFont="1" applyFill="1" applyBorder="1" applyAlignment="1" applyProtection="1">
      <alignment horizontal="center"/>
    </xf>
    <xf numFmtId="3" fontId="10" fillId="3" borderId="1" xfId="0" applyNumberFormat="1" applyFont="1" applyFill="1" applyBorder="1" applyAlignment="1" applyProtection="1"/>
    <xf numFmtId="0" fontId="5" fillId="3" borderId="1" xfId="3" applyFont="1" applyFill="1" applyBorder="1" applyAlignment="1">
      <alignment horizontal="right"/>
    </xf>
    <xf numFmtId="0" fontId="5" fillId="3" borderId="1" xfId="3" applyFont="1" applyFill="1" applyBorder="1" applyAlignment="1">
      <alignment horizontal="center"/>
    </xf>
    <xf numFmtId="164" fontId="2" fillId="3" borderId="1" xfId="1" applyNumberFormat="1" applyFont="1" applyFill="1" applyBorder="1"/>
    <xf numFmtId="9" fontId="2" fillId="3" borderId="1" xfId="2" applyFont="1" applyFill="1" applyBorder="1"/>
    <xf numFmtId="9" fontId="5" fillId="3" borderId="1" xfId="2" applyFont="1" applyFill="1" applyBorder="1" applyAlignment="1">
      <alignment horizontal="righ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  <protection locked="0"/>
    </xf>
    <xf numFmtId="9" fontId="6" fillId="3" borderId="1" xfId="0" applyNumberFormat="1" applyFont="1" applyFill="1" applyBorder="1" applyAlignment="1" applyProtection="1">
      <alignment horizontal="center"/>
      <protection locked="0"/>
    </xf>
    <xf numFmtId="164" fontId="6" fillId="3" borderId="1" xfId="1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_BudSummary" xfId="4"/>
    <cellStyle name="Normal_Sheet1" xfId="3"/>
    <cellStyle name="Percent" xfId="2" builtinId="5"/>
  </cellStyles>
  <dxfs count="0"/>
  <tableStyles count="0" defaultTableStyle="TableStyleMedium9" defaultPivotStyle="PivotStyleLight16"/>
  <colors>
    <mruColors>
      <color rgb="FFFFFFCC"/>
      <color rgb="FFFFFF99"/>
      <color rgb="FFF0F5E7"/>
      <color rgb="FFCCFF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Budget!$H$2</c:f>
          <c:strCache>
            <c:ptCount val="1"/>
            <c:pt idx="0">
              <c:v>Automotive: Budget Expenditure Trends</c:v>
            </c:pt>
          </c:strCache>
        </c:strRef>
      </c:tx>
      <c:layout>
        <c:manualLayout>
          <c:xMode val="edge"/>
          <c:yMode val="edge"/>
          <c:x val="0.14624211083194047"/>
          <c:y val="3.675856307435254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064130772675031"/>
          <c:y val="0.16928568139508876"/>
          <c:w val="0.84445772575212108"/>
          <c:h val="0.555003782421934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Budget!$C$14</c:f>
              <c:strCache>
                <c:ptCount val="1"/>
                <c:pt idx="0">
                  <c:v>FY09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Budget!$B$15:$B$23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Budget!$C$15:$C$23</c:f>
              <c:numCache>
                <c:formatCode>_(* #,##0_);_(* \(#,##0\);_(* "-"??_);_(@_)</c:formatCode>
                <c:ptCount val="9"/>
                <c:pt idx="0">
                  <c:v>257635</c:v>
                </c:pt>
                <c:pt idx="1">
                  <c:v>76094</c:v>
                </c:pt>
                <c:pt idx="2">
                  <c:v>148929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7446</c:v>
                </c:pt>
                <c:pt idx="7">
                  <c:v>100</c:v>
                </c:pt>
                <c:pt idx="8">
                  <c:v>23180</c:v>
                </c:pt>
              </c:numCache>
            </c:numRef>
          </c:val>
        </c:ser>
        <c:ser>
          <c:idx val="1"/>
          <c:order val="1"/>
          <c:tx>
            <c:strRef>
              <c:f>Budget!$D$14</c:f>
              <c:strCache>
                <c:ptCount val="1"/>
                <c:pt idx="0">
                  <c:v>FY10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Budget!$B$15:$B$23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Budget!$D$15:$D$23</c:f>
              <c:numCache>
                <c:formatCode>_(* #,##0_);_(* \(#,##0\);_(* "-"??_);_(@_)</c:formatCode>
                <c:ptCount val="9"/>
                <c:pt idx="0">
                  <c:v>261039</c:v>
                </c:pt>
                <c:pt idx="1">
                  <c:v>61124</c:v>
                </c:pt>
                <c:pt idx="2">
                  <c:v>150369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12763</c:v>
                </c:pt>
                <c:pt idx="7">
                  <c:v>1000</c:v>
                </c:pt>
                <c:pt idx="8">
                  <c:v>22001</c:v>
                </c:pt>
              </c:numCache>
            </c:numRef>
          </c:val>
        </c:ser>
        <c:ser>
          <c:idx val="2"/>
          <c:order val="2"/>
          <c:tx>
            <c:strRef>
              <c:f>Budget!$E$14</c:f>
              <c:strCache>
                <c:ptCount val="1"/>
                <c:pt idx="0">
                  <c:v>FY11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Budget!$B$15:$B$23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Budget!$E$15:$E$23</c:f>
              <c:numCache>
                <c:formatCode>_(* #,##0_);_(* \(#,##0\);_(* "-"??_);_(@_)</c:formatCode>
                <c:ptCount val="9"/>
                <c:pt idx="0">
                  <c:v>263253</c:v>
                </c:pt>
                <c:pt idx="1">
                  <c:v>71437</c:v>
                </c:pt>
                <c:pt idx="2">
                  <c:v>151196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7256</c:v>
                </c:pt>
                <c:pt idx="7">
                  <c:v>3630</c:v>
                </c:pt>
                <c:pt idx="8">
                  <c:v>36370</c:v>
                </c:pt>
              </c:numCache>
            </c:numRef>
          </c:val>
        </c:ser>
        <c:ser>
          <c:idx val="3"/>
          <c:order val="3"/>
          <c:tx>
            <c:strRef>
              <c:f>Budget!$F$14</c:f>
              <c:strCache>
                <c:ptCount val="1"/>
                <c:pt idx="0">
                  <c:v>3 Year Average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Budget!$B$15:$B$23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Budget!$F$15:$F$23</c:f>
              <c:numCache>
                <c:formatCode>_(* #,##0_);_(* \(#,##0\);_(* "-"??_);_(@_)</c:formatCode>
                <c:ptCount val="9"/>
                <c:pt idx="0">
                  <c:v>260642.33333333334</c:v>
                </c:pt>
                <c:pt idx="1">
                  <c:v>69551.666666666672</c:v>
                </c:pt>
                <c:pt idx="2">
                  <c:v>150164.66666666666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9155</c:v>
                </c:pt>
                <c:pt idx="7">
                  <c:v>1576.6666666666667</c:v>
                </c:pt>
                <c:pt idx="8">
                  <c:v>27183.666666666668</c:v>
                </c:pt>
              </c:numCache>
            </c:numRef>
          </c:val>
        </c:ser>
        <c:ser>
          <c:idx val="4"/>
          <c:order val="4"/>
          <c:tx>
            <c:strRef>
              <c:f>Budget!$G$14</c:f>
              <c:strCache>
                <c:ptCount val="1"/>
                <c:pt idx="0">
                  <c:v>FY12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4900966521122891E-2"/>
                  <c:y val="7.5203757425058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501131443928384E-17"/>
                  <c:y val="-4.813477737665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Budget!$B$15:$B$23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Budget!$G$15:$G$23</c:f>
              <c:numCache>
                <c:formatCode>_(* #,##0_);_(* \(#,##0\);_(* "-"??_);_(@_)</c:formatCode>
                <c:ptCount val="9"/>
                <c:pt idx="0">
                  <c:v>276531</c:v>
                </c:pt>
                <c:pt idx="1">
                  <c:v>62727</c:v>
                </c:pt>
                <c:pt idx="2">
                  <c:v>155452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9585</c:v>
                </c:pt>
                <c:pt idx="7">
                  <c:v>13447</c:v>
                </c:pt>
                <c:pt idx="8">
                  <c:v>51704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944000"/>
        <c:axId val="66949888"/>
        <c:axId val="0"/>
      </c:bar3DChart>
      <c:catAx>
        <c:axId val="6694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6949888"/>
        <c:crosses val="autoZero"/>
        <c:auto val="1"/>
        <c:lblAlgn val="ctr"/>
        <c:lblOffset val="100"/>
        <c:noMultiLvlLbl val="0"/>
      </c:catAx>
      <c:valAx>
        <c:axId val="669498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669440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287604202613072"/>
          <c:y val="0.87833827893175076"/>
          <c:w val="0.52783026132289901"/>
          <c:h val="7.154466225846398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Demographics!$A$60</c:f>
          <c:strCache>
            <c:ptCount val="1"/>
            <c:pt idx="0">
              <c:v>Automotive: Demographics</c:v>
            </c:pt>
          </c:strCache>
        </c:strRef>
      </c:tx>
      <c:layout>
        <c:manualLayout>
          <c:xMode val="edge"/>
          <c:yMode val="edge"/>
          <c:x val="9.0617109536769727E-2"/>
          <c:y val="1.1759451121241424E-2"/>
        </c:manualLayout>
      </c:layout>
      <c:overlay val="0"/>
      <c:txPr>
        <a:bodyPr anchor="ctr" anchorCtr="0"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84029880881745E-2"/>
          <c:y val="7.9844914122577104E-2"/>
          <c:w val="0.63943476062854065"/>
          <c:h val="0.832626605884791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Demographics!$A$59</c:f>
              <c:strCache>
                <c:ptCount val="1"/>
                <c:pt idx="0">
                  <c:v>Program Prior 3 Year Average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</c:spPr>
          <c:invertIfNegative val="0"/>
          <c:cat>
            <c:strRef>
              <c:f>Demographics!$C$17:$L$17</c:f>
              <c:strCache>
                <c:ptCount val="10"/>
                <c:pt idx="0">
                  <c:v>Hispanic </c:v>
                </c:pt>
                <c:pt idx="1">
                  <c:v>White </c:v>
                </c:pt>
                <c:pt idx="2">
                  <c:v>Asian </c:v>
                </c:pt>
                <c:pt idx="3">
                  <c:v>Afr Am </c:v>
                </c:pt>
                <c:pt idx="4">
                  <c:v>Pac Isl</c:v>
                </c:pt>
                <c:pt idx="5">
                  <c:v>Filipino</c:v>
                </c:pt>
                <c:pt idx="6">
                  <c:v>Nat Am</c:v>
                </c:pt>
                <c:pt idx="7">
                  <c:v>Other </c:v>
                </c:pt>
                <c:pt idx="8">
                  <c:v>Female </c:v>
                </c:pt>
                <c:pt idx="9">
                  <c:v>Male </c:v>
                </c:pt>
              </c:strCache>
            </c:strRef>
          </c:cat>
          <c:val>
            <c:numRef>
              <c:f>Demographics!$C$21:$L$21</c:f>
              <c:numCache>
                <c:formatCode>0%</c:formatCode>
                <c:ptCount val="10"/>
                <c:pt idx="0">
                  <c:v>0.49338478500551269</c:v>
                </c:pt>
                <c:pt idx="1">
                  <c:v>0.37183020948180817</c:v>
                </c:pt>
                <c:pt idx="2">
                  <c:v>7.9933847850055129E-3</c:v>
                </c:pt>
                <c:pt idx="3">
                  <c:v>1.4332965821389196E-2</c:v>
                </c:pt>
                <c:pt idx="4">
                  <c:v>2.205071664829107E-3</c:v>
                </c:pt>
                <c:pt idx="5">
                  <c:v>1.9570011025358325E-2</c:v>
                </c:pt>
                <c:pt idx="6">
                  <c:v>2.3153252480705624E-2</c:v>
                </c:pt>
                <c:pt idx="7">
                  <c:v>6.7530319735391406E-2</c:v>
                </c:pt>
                <c:pt idx="8">
                  <c:v>6.7805953693495041E-2</c:v>
                </c:pt>
                <c:pt idx="9">
                  <c:v>0.92475192943770668</c:v>
                </c:pt>
              </c:numCache>
            </c:numRef>
          </c:val>
        </c:ser>
        <c:ser>
          <c:idx val="1"/>
          <c:order val="1"/>
          <c:tx>
            <c:strRef>
              <c:f>Demographics!$B$59</c:f>
              <c:strCache>
                <c:ptCount val="1"/>
                <c:pt idx="0">
                  <c:v>Program FY12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Demographics!$C$17:$L$17</c:f>
              <c:strCache>
                <c:ptCount val="10"/>
                <c:pt idx="0">
                  <c:v>Hispanic </c:v>
                </c:pt>
                <c:pt idx="1">
                  <c:v>White </c:v>
                </c:pt>
                <c:pt idx="2">
                  <c:v>Asian </c:v>
                </c:pt>
                <c:pt idx="3">
                  <c:v>Afr Am </c:v>
                </c:pt>
                <c:pt idx="4">
                  <c:v>Pac Isl</c:v>
                </c:pt>
                <c:pt idx="5">
                  <c:v>Filipino</c:v>
                </c:pt>
                <c:pt idx="6">
                  <c:v>Nat Am</c:v>
                </c:pt>
                <c:pt idx="7">
                  <c:v>Other </c:v>
                </c:pt>
                <c:pt idx="8">
                  <c:v>Female </c:v>
                </c:pt>
                <c:pt idx="9">
                  <c:v>Male </c:v>
                </c:pt>
              </c:strCache>
            </c:strRef>
          </c:cat>
          <c:val>
            <c:numRef>
              <c:f>Demographics!$C$22:$L$22</c:f>
              <c:numCache>
                <c:formatCode>0%</c:formatCode>
                <c:ptCount val="10"/>
                <c:pt idx="0">
                  <c:v>0.54145936981757881</c:v>
                </c:pt>
                <c:pt idx="1">
                  <c:v>0.35903814262023215</c:v>
                </c:pt>
                <c:pt idx="2">
                  <c:v>2.2388059701492536E-2</c:v>
                </c:pt>
                <c:pt idx="3">
                  <c:v>1.9071310116086235E-2</c:v>
                </c:pt>
                <c:pt idx="4">
                  <c:v>0</c:v>
                </c:pt>
                <c:pt idx="5">
                  <c:v>1.9071310116086235E-2</c:v>
                </c:pt>
                <c:pt idx="6">
                  <c:v>9.1210613598673301E-3</c:v>
                </c:pt>
                <c:pt idx="7">
                  <c:v>2.9850746268656716E-2</c:v>
                </c:pt>
                <c:pt idx="8">
                  <c:v>7.3797678275290213E-2</c:v>
                </c:pt>
                <c:pt idx="9">
                  <c:v>0.92288557213930345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Demographics!$C$17:$L$17</c:f>
              <c:strCache>
                <c:ptCount val="10"/>
                <c:pt idx="0">
                  <c:v>Hispanic </c:v>
                </c:pt>
                <c:pt idx="1">
                  <c:v>White </c:v>
                </c:pt>
                <c:pt idx="2">
                  <c:v>Asian </c:v>
                </c:pt>
                <c:pt idx="3">
                  <c:v>Afr Am </c:v>
                </c:pt>
                <c:pt idx="4">
                  <c:v>Pac Isl</c:v>
                </c:pt>
                <c:pt idx="5">
                  <c:v>Filipino</c:v>
                </c:pt>
                <c:pt idx="6">
                  <c:v>Nat Am</c:v>
                </c:pt>
                <c:pt idx="7">
                  <c:v>Other </c:v>
                </c:pt>
                <c:pt idx="8">
                  <c:v>Female </c:v>
                </c:pt>
                <c:pt idx="9">
                  <c:v>Male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strRef>
              <c:f>Demographics!$D$59</c:f>
              <c:strCache>
                <c:ptCount val="1"/>
                <c:pt idx="0">
                  <c:v>College Prior 3 Year Average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</c:spPr>
          <c:invertIfNegative val="0"/>
          <c:cat>
            <c:strRef>
              <c:f>Demographics!$C$17:$L$17</c:f>
              <c:strCache>
                <c:ptCount val="10"/>
                <c:pt idx="0">
                  <c:v>Hispanic </c:v>
                </c:pt>
                <c:pt idx="1">
                  <c:v>White </c:v>
                </c:pt>
                <c:pt idx="2">
                  <c:v>Asian </c:v>
                </c:pt>
                <c:pt idx="3">
                  <c:v>Afr Am </c:v>
                </c:pt>
                <c:pt idx="4">
                  <c:v>Pac Isl</c:v>
                </c:pt>
                <c:pt idx="5">
                  <c:v>Filipino</c:v>
                </c:pt>
                <c:pt idx="6">
                  <c:v>Nat Am</c:v>
                </c:pt>
                <c:pt idx="7">
                  <c:v>Other </c:v>
                </c:pt>
                <c:pt idx="8">
                  <c:v>Female </c:v>
                </c:pt>
                <c:pt idx="9">
                  <c:v>Male </c:v>
                </c:pt>
              </c:strCache>
            </c:strRef>
          </c:cat>
          <c:val>
            <c:numRef>
              <c:f>Demographics!$C$23:$L$23</c:f>
              <c:numCache>
                <c:formatCode>0%</c:formatCode>
                <c:ptCount val="10"/>
                <c:pt idx="0">
                  <c:v>0.4298319753879441</c:v>
                </c:pt>
                <c:pt idx="1">
                  <c:v>0.37777928034529001</c:v>
                </c:pt>
                <c:pt idx="2">
                  <c:v>3.3469691335068795E-2</c:v>
                </c:pt>
                <c:pt idx="3">
                  <c:v>3.6298274676854071E-2</c:v>
                </c:pt>
                <c:pt idx="4">
                  <c:v>7.5504017489885838E-3</c:v>
                </c:pt>
                <c:pt idx="5">
                  <c:v>2.9739567485941597E-2</c:v>
                </c:pt>
                <c:pt idx="6">
                  <c:v>1.3985147120141541E-2</c:v>
                </c:pt>
                <c:pt idx="7">
                  <c:v>7.1334392643429445E-2</c:v>
                </c:pt>
                <c:pt idx="8">
                  <c:v>0.5483958213597484</c:v>
                </c:pt>
                <c:pt idx="9">
                  <c:v>0.44833609430113702</c:v>
                </c:pt>
              </c:numCache>
            </c:numRef>
          </c:val>
        </c:ser>
        <c:ser>
          <c:idx val="4"/>
          <c:order val="4"/>
          <c:tx>
            <c:strRef>
              <c:f>Demographics!$E$59</c:f>
              <c:strCache>
                <c:ptCount val="1"/>
                <c:pt idx="0">
                  <c:v>College FY12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Demographics!$C$17:$L$17</c:f>
              <c:strCache>
                <c:ptCount val="10"/>
                <c:pt idx="0">
                  <c:v>Hispanic </c:v>
                </c:pt>
                <c:pt idx="1">
                  <c:v>White </c:v>
                </c:pt>
                <c:pt idx="2">
                  <c:v>Asian </c:v>
                </c:pt>
                <c:pt idx="3">
                  <c:v>Afr Am </c:v>
                </c:pt>
                <c:pt idx="4">
                  <c:v>Pac Isl</c:v>
                </c:pt>
                <c:pt idx="5">
                  <c:v>Filipino</c:v>
                </c:pt>
                <c:pt idx="6">
                  <c:v>Nat Am</c:v>
                </c:pt>
                <c:pt idx="7">
                  <c:v>Other </c:v>
                </c:pt>
                <c:pt idx="8">
                  <c:v>Female </c:v>
                </c:pt>
                <c:pt idx="9">
                  <c:v>Male </c:v>
                </c:pt>
              </c:strCache>
            </c:strRef>
          </c:cat>
          <c:val>
            <c:numRef>
              <c:f>Demographics!$C$24:$L$24</c:f>
              <c:numCache>
                <c:formatCode>0%</c:formatCode>
                <c:ptCount val="10"/>
                <c:pt idx="0">
                  <c:v>0.4782134693159838</c:v>
                </c:pt>
                <c:pt idx="1">
                  <c:v>0.34728327765078248</c:v>
                </c:pt>
                <c:pt idx="2">
                  <c:v>3.3972217337787936E-2</c:v>
                </c:pt>
                <c:pt idx="3">
                  <c:v>4.0689291366273958E-2</c:v>
                </c:pt>
                <c:pt idx="4">
                  <c:v>6.4357306136803233E-3</c:v>
                </c:pt>
                <c:pt idx="5">
                  <c:v>2.9611394408299629E-2</c:v>
                </c:pt>
                <c:pt idx="6">
                  <c:v>1.3715491471777738E-2</c:v>
                </c:pt>
                <c:pt idx="7">
                  <c:v>5.00791278354141E-2</c:v>
                </c:pt>
                <c:pt idx="8">
                  <c:v>0.53233690873922979</c:v>
                </c:pt>
                <c:pt idx="9">
                  <c:v>0.4636187796729383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18400"/>
        <c:axId val="106519936"/>
      </c:barChart>
      <c:catAx>
        <c:axId val="10651840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1"/>
            </a:pPr>
            <a:endParaRPr lang="en-US"/>
          </a:p>
        </c:txPr>
        <c:crossAx val="106519936"/>
        <c:crossesAt val="0"/>
        <c:auto val="0"/>
        <c:lblAlgn val="ctr"/>
        <c:lblOffset val="0"/>
        <c:noMultiLvlLbl val="0"/>
      </c:catAx>
      <c:valAx>
        <c:axId val="10651993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6518400"/>
        <c:crosses val="autoZero"/>
        <c:crossBetween val="between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74177175742215096"/>
          <c:y val="8.0441642211697723E-2"/>
          <c:w val="0.25822824257785731"/>
          <c:h val="0.1330452973821099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CollegeBud!$H$3</c:f>
          <c:strCache>
            <c:ptCount val="1"/>
            <c:pt idx="0">
              <c:v>College: Budget Expenditure Trends</c:v>
            </c:pt>
          </c:strCache>
        </c:strRef>
      </c:tx>
      <c:layout>
        <c:manualLayout>
          <c:xMode val="edge"/>
          <c:yMode val="edge"/>
          <c:x val="0.14624211083194058"/>
          <c:y val="3.675856307435254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064130772675031"/>
          <c:y val="0.16928568139508876"/>
          <c:w val="0.84445772575212086"/>
          <c:h val="0.555003782421934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CollegeBud!$C$15</c:f>
              <c:strCache>
                <c:ptCount val="1"/>
                <c:pt idx="0">
                  <c:v>FY09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CollegeBud!$B$16:$B$24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CollegeBud!$C$16:$C$24</c:f>
              <c:numCache>
                <c:formatCode>_(* #,##0_);_(* \(#,##0\);_(* "-"??_);_(@_)</c:formatCode>
                <c:ptCount val="9"/>
                <c:pt idx="0">
                  <c:v>15989792</c:v>
                </c:pt>
                <c:pt idx="1">
                  <c:v>11384823</c:v>
                </c:pt>
                <c:pt idx="2">
                  <c:v>10825616</c:v>
                </c:pt>
                <c:pt idx="3">
                  <c:v>590132</c:v>
                </c:pt>
                <c:pt idx="4">
                  <c:v>1011558</c:v>
                </c:pt>
                <c:pt idx="5">
                  <c:v>2612587</c:v>
                </c:pt>
                <c:pt idx="6">
                  <c:v>893249</c:v>
                </c:pt>
                <c:pt idx="7">
                  <c:v>1782361</c:v>
                </c:pt>
                <c:pt idx="8">
                  <c:v>753807</c:v>
                </c:pt>
              </c:numCache>
            </c:numRef>
          </c:val>
        </c:ser>
        <c:ser>
          <c:idx val="1"/>
          <c:order val="1"/>
          <c:tx>
            <c:strRef>
              <c:f>CollegeBud!$D$15</c:f>
              <c:strCache>
                <c:ptCount val="1"/>
                <c:pt idx="0">
                  <c:v>FY10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CollegeBud!$B$16:$B$24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CollegeBud!$D$16:$D$24</c:f>
              <c:numCache>
                <c:formatCode>_(* #,##0_);_(* \(#,##0\);_(* "-"??_);_(@_)</c:formatCode>
                <c:ptCount val="9"/>
                <c:pt idx="0">
                  <c:v>16434232</c:v>
                </c:pt>
                <c:pt idx="1">
                  <c:v>10630815</c:v>
                </c:pt>
                <c:pt idx="2">
                  <c:v>10292513</c:v>
                </c:pt>
                <c:pt idx="3">
                  <c:v>584487</c:v>
                </c:pt>
                <c:pt idx="4">
                  <c:v>978243</c:v>
                </c:pt>
                <c:pt idx="5">
                  <c:v>2280921</c:v>
                </c:pt>
                <c:pt idx="6">
                  <c:v>804211</c:v>
                </c:pt>
                <c:pt idx="7">
                  <c:v>1477536</c:v>
                </c:pt>
                <c:pt idx="8">
                  <c:v>317601</c:v>
                </c:pt>
              </c:numCache>
            </c:numRef>
          </c:val>
        </c:ser>
        <c:ser>
          <c:idx val="2"/>
          <c:order val="2"/>
          <c:tx>
            <c:strRef>
              <c:f>CollegeBud!$E$15</c:f>
              <c:strCache>
                <c:ptCount val="1"/>
                <c:pt idx="0">
                  <c:v>FY11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CollegeBud!$B$16:$B$24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CollegeBud!$E$16:$E$24</c:f>
              <c:numCache>
                <c:formatCode>_(* #,##0_);_(* \(#,##0\);_(* "-"??_);_(@_)</c:formatCode>
                <c:ptCount val="9"/>
                <c:pt idx="0">
                  <c:v>16672454</c:v>
                </c:pt>
                <c:pt idx="1">
                  <c:v>10421492</c:v>
                </c:pt>
                <c:pt idx="2">
                  <c:v>9758174</c:v>
                </c:pt>
                <c:pt idx="3">
                  <c:v>618238</c:v>
                </c:pt>
                <c:pt idx="4">
                  <c:v>1049752</c:v>
                </c:pt>
                <c:pt idx="5">
                  <c:v>2284812</c:v>
                </c:pt>
                <c:pt idx="6">
                  <c:v>863777</c:v>
                </c:pt>
                <c:pt idx="7">
                  <c:v>1576713</c:v>
                </c:pt>
                <c:pt idx="8">
                  <c:v>973879</c:v>
                </c:pt>
              </c:numCache>
            </c:numRef>
          </c:val>
        </c:ser>
        <c:ser>
          <c:idx val="3"/>
          <c:order val="3"/>
          <c:tx>
            <c:strRef>
              <c:f>CollegeBud!$F$15</c:f>
              <c:strCache>
                <c:ptCount val="1"/>
                <c:pt idx="0">
                  <c:v>3 Year Average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CollegeBud!$B$16:$B$24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CollegeBud!$F$16:$F$24</c:f>
              <c:numCache>
                <c:formatCode>_(* #,##0_);_(* \(#,##0\);_(* "-"??_);_(@_)</c:formatCode>
                <c:ptCount val="9"/>
                <c:pt idx="0">
                  <c:v>16365492.666666666</c:v>
                </c:pt>
                <c:pt idx="1">
                  <c:v>10812376.666666666</c:v>
                </c:pt>
                <c:pt idx="2">
                  <c:v>10292101</c:v>
                </c:pt>
                <c:pt idx="3">
                  <c:v>597619</c:v>
                </c:pt>
                <c:pt idx="4">
                  <c:v>1013184.3333333334</c:v>
                </c:pt>
                <c:pt idx="5">
                  <c:v>2392773.3333333335</c:v>
                </c:pt>
                <c:pt idx="6">
                  <c:v>853745.66666666663</c:v>
                </c:pt>
                <c:pt idx="7">
                  <c:v>1612203.3333333333</c:v>
                </c:pt>
                <c:pt idx="8">
                  <c:v>681762.33333333337</c:v>
                </c:pt>
              </c:numCache>
            </c:numRef>
          </c:val>
        </c:ser>
        <c:ser>
          <c:idx val="4"/>
          <c:order val="4"/>
          <c:tx>
            <c:strRef>
              <c:f>CollegeBud!$G$15</c:f>
              <c:strCache>
                <c:ptCount val="1"/>
                <c:pt idx="0">
                  <c:v>FY12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4900966521122891E-2"/>
                  <c:y val="7.5203757425058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501131443928458E-17"/>
                  <c:y val="-4.813477737665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CollegeBud!$B$16:$B$24</c:f>
              <c:strCache>
                <c:ptCount val="9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</c:strCache>
            </c:strRef>
          </c:cat>
          <c:val>
            <c:numRef>
              <c:f>CollegeBud!$G$16:$G$24</c:f>
              <c:numCache>
                <c:formatCode>_(* #,##0_);_(* \(#,##0\);_(* "-"??_);_(@_)</c:formatCode>
                <c:ptCount val="9"/>
                <c:pt idx="0">
                  <c:v>17717033</c:v>
                </c:pt>
                <c:pt idx="1">
                  <c:v>9955720</c:v>
                </c:pt>
                <c:pt idx="2">
                  <c:v>9581113</c:v>
                </c:pt>
                <c:pt idx="3">
                  <c:v>610986</c:v>
                </c:pt>
                <c:pt idx="4">
                  <c:v>1075453</c:v>
                </c:pt>
                <c:pt idx="5">
                  <c:v>2384032</c:v>
                </c:pt>
                <c:pt idx="6">
                  <c:v>861924</c:v>
                </c:pt>
                <c:pt idx="7">
                  <c:v>1645121</c:v>
                </c:pt>
                <c:pt idx="8">
                  <c:v>805062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434368"/>
        <c:axId val="107435904"/>
        <c:axId val="0"/>
      </c:bar3DChart>
      <c:catAx>
        <c:axId val="1074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7435904"/>
        <c:crosses val="autoZero"/>
        <c:auto val="1"/>
        <c:lblAlgn val="ctr"/>
        <c:lblOffset val="100"/>
        <c:noMultiLvlLbl val="0"/>
      </c:catAx>
      <c:valAx>
        <c:axId val="1074359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074343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287604202613078"/>
          <c:y val="0.87833827893175076"/>
          <c:w val="0.52783026132289901"/>
          <c:h val="7.154466225846398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CollegeBud!$H$4</c:f>
          <c:strCache>
            <c:ptCount val="1"/>
            <c:pt idx="0">
              <c:v>College: Comparative Budget Changes</c:v>
            </c:pt>
          </c:strCache>
        </c:strRef>
      </c:tx>
      <c:layout>
        <c:manualLayout>
          <c:xMode val="edge"/>
          <c:yMode val="edge"/>
          <c:x val="0.17024852889337241"/>
          <c:y val="6.2160046947966922E-3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65344698885117"/>
          <c:y val="9.3579258709625968E-2"/>
          <c:w val="0.7985628150353985"/>
          <c:h val="0.716077867450312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CollegeBud!$H$15</c:f>
              <c:strCache>
                <c:ptCount val="1"/>
                <c:pt idx="0">
                  <c:v>FY12 Program Change from Prior Three Year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CollegeBud!$B$16:$B$25</c:f>
              <c:strCache>
                <c:ptCount val="10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  <c:pt idx="9">
                  <c:v>Total</c:v>
                </c:pt>
              </c:strCache>
            </c:strRef>
          </c:cat>
          <c:val>
            <c:numRef>
              <c:f>CollegeBud!$H$16:$H$25</c:f>
              <c:numCache>
                <c:formatCode>0%</c:formatCode>
                <c:ptCount val="10"/>
              </c:numCache>
            </c:numRef>
          </c:val>
        </c:ser>
        <c:ser>
          <c:idx val="1"/>
          <c:order val="1"/>
          <c:tx>
            <c:strRef>
              <c:f>CollegeBud!$I$15</c:f>
              <c:strCache>
                <c:ptCount val="1"/>
                <c:pt idx="0">
                  <c:v>FY12 College Change from Prior Three Year Average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CollegeBud!$B$16:$B$25</c:f>
              <c:strCache>
                <c:ptCount val="10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  <c:pt idx="9">
                  <c:v>Total</c:v>
                </c:pt>
              </c:strCache>
            </c:strRef>
          </c:cat>
          <c:val>
            <c:numRef>
              <c:f>CollegeBud!$I$16:$I$25</c:f>
              <c:numCache>
                <c:formatCode>0%</c:formatCode>
                <c:ptCount val="10"/>
                <c:pt idx="0">
                  <c:v>8.2584763004792366E-2</c:v>
                </c:pt>
                <c:pt idx="1">
                  <c:v>-7.9229265967735066E-2</c:v>
                </c:pt>
                <c:pt idx="2">
                  <c:v>-6.9080938867583985E-2</c:v>
                </c:pt>
                <c:pt idx="3">
                  <c:v>2.2367093415704656E-2</c:v>
                </c:pt>
                <c:pt idx="4">
                  <c:v>6.1458378912951965E-2</c:v>
                </c:pt>
                <c:pt idx="5">
                  <c:v>-3.6532224810262659E-3</c:v>
                </c:pt>
                <c:pt idx="6">
                  <c:v>9.5793556004384276E-3</c:v>
                </c:pt>
                <c:pt idx="7">
                  <c:v>2.0417813303119384E-2</c:v>
                </c:pt>
                <c:pt idx="8">
                  <c:v>0.1808543250898284</c:v>
                </c:pt>
                <c:pt idx="9">
                  <c:v>3.4032358642203649E-4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478016"/>
        <c:axId val="108598016"/>
      </c:barChart>
      <c:catAx>
        <c:axId val="107478016"/>
        <c:scaling>
          <c:orientation val="maxMin"/>
        </c:scaling>
        <c:delete val="0"/>
        <c:axPos val="l"/>
        <c:majorGridlines/>
        <c:majorTickMark val="none"/>
        <c:minorTickMark val="none"/>
        <c:tickLblPos val="low"/>
        <c:crossAx val="108598016"/>
        <c:crossesAt val="0"/>
        <c:auto val="0"/>
        <c:lblAlgn val="ctr"/>
        <c:lblOffset val="0"/>
        <c:noMultiLvlLbl val="0"/>
      </c:catAx>
      <c:valAx>
        <c:axId val="108598016"/>
        <c:scaling>
          <c:orientation val="minMax"/>
          <c:max val="0.5"/>
          <c:min val="-0.5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crossAx val="107478016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26492144044155674"/>
          <c:y val="0.88620257420906157"/>
          <c:w val="0.6012305887682885"/>
          <c:h val="9.730106157851137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/>
              <a:t>Productivity Changes</a:t>
            </a:r>
          </a:p>
          <a:p>
            <a:pPr algn="ctr">
              <a:defRPr/>
            </a:pPr>
            <a:r>
              <a:rPr lang="en-US" sz="1400" b="0"/>
              <a:t>(From Prior</a:t>
            </a:r>
            <a:r>
              <a:rPr lang="en-US" sz="1400" b="0" baseline="0"/>
              <a:t> Three Year Average)</a:t>
            </a:r>
            <a:endParaRPr lang="en-US" sz="1400" b="0"/>
          </a:p>
        </c:rich>
      </c:tx>
      <c:layout>
        <c:manualLayout>
          <c:xMode val="edge"/>
          <c:yMode val="edge"/>
          <c:x val="0.30078920041536866"/>
          <c:y val="8.8675000818951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37038551999368"/>
          <c:y val="0.15559864821976041"/>
          <c:w val="0.81972707956960611"/>
          <c:h val="0.75068993312522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CollegeProduction!$G$11</c:f>
              <c:strCache>
                <c:ptCount val="1"/>
                <c:pt idx="0">
                  <c:v>College Change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CollegeProduction!$A$12:$A$20</c:f>
              <c:strCache>
                <c:ptCount val="9"/>
                <c:pt idx="0">
                  <c:v>Sections </c:v>
                </c:pt>
                <c:pt idx="1">
                  <c:v>Census </c:v>
                </c:pt>
                <c:pt idx="2">
                  <c:v>FTES </c:v>
                </c:pt>
                <c:pt idx="3">
                  <c:v>FT Faculty </c:v>
                </c:pt>
                <c:pt idx="4">
                  <c:v>PT Faculty </c:v>
                </c:pt>
                <c:pt idx="5">
                  <c:v>XL Faculty </c:v>
                </c:pt>
                <c:pt idx="6">
                  <c:v>Total Faculty </c:v>
                </c:pt>
                <c:pt idx="7">
                  <c:v>WSCH</c:v>
                </c:pt>
                <c:pt idx="8">
                  <c:v>WSCH/Faculty</c:v>
                </c:pt>
              </c:strCache>
            </c:strRef>
          </c:cat>
          <c:val>
            <c:numRef>
              <c:f>CollegeProduction!$G$12:$G$20</c:f>
              <c:numCache>
                <c:formatCode>0%</c:formatCode>
                <c:ptCount val="9"/>
                <c:pt idx="0">
                  <c:v>-0.10871538810712669</c:v>
                </c:pt>
                <c:pt idx="1">
                  <c:v>-7.6298966527734755E-2</c:v>
                </c:pt>
                <c:pt idx="2">
                  <c:v>-6.1898454746136866E-2</c:v>
                </c:pt>
                <c:pt idx="3">
                  <c:v>0.10339605056212496</c:v>
                </c:pt>
                <c:pt idx="4">
                  <c:v>-0.12114110678500924</c:v>
                </c:pt>
                <c:pt idx="5">
                  <c:v>-0.24485488126649071</c:v>
                </c:pt>
                <c:pt idx="6">
                  <c:v>-4.6735519206886698E-2</c:v>
                </c:pt>
                <c:pt idx="7">
                  <c:v>-6.1898454746136866E-2</c:v>
                </c:pt>
                <c:pt idx="8">
                  <c:v>-1.5906325940765891E-2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64320"/>
        <c:axId val="108665856"/>
      </c:barChart>
      <c:catAx>
        <c:axId val="10866432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08665856"/>
        <c:crossesAt val="0"/>
        <c:auto val="0"/>
        <c:lblAlgn val="ctr"/>
        <c:lblOffset val="0"/>
        <c:noMultiLvlLbl val="0"/>
      </c:catAx>
      <c:valAx>
        <c:axId val="10866585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866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4315680166148113"/>
          <c:y val="2.5183968741290252E-2"/>
          <c:w val="0.21115264797507788"/>
          <c:h val="0.11013018913216358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Budget!$H$3</c:f>
          <c:strCache>
            <c:ptCount val="1"/>
            <c:pt idx="0">
              <c:v> </c:v>
            </c:pt>
          </c:strCache>
        </c:strRef>
      </c:tx>
      <c:layout>
        <c:manualLayout>
          <c:xMode val="edge"/>
          <c:yMode val="edge"/>
          <c:x val="0.17024852889337241"/>
          <c:y val="6.2160046947966887E-3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65344698885117"/>
          <c:y val="9.3579258709625968E-2"/>
          <c:w val="0.7985628150353985"/>
          <c:h val="0.716077867450312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Budget!$H$14</c:f>
              <c:strCache>
                <c:ptCount val="1"/>
                <c:pt idx="0">
                  <c:v>FY12 Program Change from Prior Three Year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Budget!$B$15:$B$24</c:f>
              <c:strCache>
                <c:ptCount val="10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  <c:pt idx="9">
                  <c:v>Total</c:v>
                </c:pt>
              </c:strCache>
            </c:strRef>
          </c:cat>
          <c:val>
            <c:numRef>
              <c:f>Budget!$H$15:$H$24</c:f>
              <c:numCache>
                <c:formatCode>0%</c:formatCode>
                <c:ptCount val="10"/>
                <c:pt idx="0">
                  <c:v>6.0959654801535139E-2</c:v>
                </c:pt>
                <c:pt idx="1">
                  <c:v>-9.8123697011813824E-2</c:v>
                </c:pt>
                <c:pt idx="2">
                  <c:v>3.5210235874395729E-2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4.6968869470234847E-2</c:v>
                </c:pt>
                <c:pt idx="7">
                  <c:v>7.5287526427061309</c:v>
                </c:pt>
                <c:pt idx="8">
                  <c:v>0.9020245000061311</c:v>
                </c:pt>
              </c:numCache>
            </c:numRef>
          </c:val>
        </c:ser>
        <c:ser>
          <c:idx val="1"/>
          <c:order val="1"/>
          <c:tx>
            <c:strRef>
              <c:f>Budget!$I$14</c:f>
              <c:strCache>
                <c:ptCount val="1"/>
                <c:pt idx="0">
                  <c:v>FY12 College Change from Prior Three Year Average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Budget!$B$15:$B$24</c:f>
              <c:strCache>
                <c:ptCount val="10"/>
                <c:pt idx="0">
                  <c:v>FT Faculty</c:v>
                </c:pt>
                <c:pt idx="1">
                  <c:v>PT Faculty</c:v>
                </c:pt>
                <c:pt idx="2">
                  <c:v>Classified</c:v>
                </c:pt>
                <c:pt idx="3">
                  <c:v>Students</c:v>
                </c:pt>
                <c:pt idx="4">
                  <c:v>Supervisors</c:v>
                </c:pt>
                <c:pt idx="5">
                  <c:v>Managers</c:v>
                </c:pt>
                <c:pt idx="6">
                  <c:v>Supplies</c:v>
                </c:pt>
                <c:pt idx="7">
                  <c:v>Services</c:v>
                </c:pt>
                <c:pt idx="8">
                  <c:v>Equipment</c:v>
                </c:pt>
                <c:pt idx="9">
                  <c:v>Total</c:v>
                </c:pt>
              </c:strCache>
            </c:strRef>
          </c:cat>
          <c:val>
            <c:numRef>
              <c:f>Budget!$I$15:$I$24</c:f>
              <c:numCache>
                <c:formatCode>0%</c:formatCode>
                <c:ptCount val="10"/>
                <c:pt idx="0">
                  <c:v>8.2584763004792366E-2</c:v>
                </c:pt>
                <c:pt idx="1">
                  <c:v>-7.9229265967735066E-2</c:v>
                </c:pt>
                <c:pt idx="2">
                  <c:v>-6.9080938867583985E-2</c:v>
                </c:pt>
                <c:pt idx="3">
                  <c:v>2.2367093415704656E-2</c:v>
                </c:pt>
                <c:pt idx="4">
                  <c:v>6.1458378912951965E-2</c:v>
                </c:pt>
                <c:pt idx="5">
                  <c:v>-3.6532224810262659E-3</c:v>
                </c:pt>
                <c:pt idx="6">
                  <c:v>9.5793556004384276E-3</c:v>
                </c:pt>
                <c:pt idx="7">
                  <c:v>2.0417813303119384E-2</c:v>
                </c:pt>
                <c:pt idx="8">
                  <c:v>0.1808543250898284</c:v>
                </c:pt>
                <c:pt idx="9">
                  <c:v>3.4032358642203649E-4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967808"/>
        <c:axId val="67108864"/>
      </c:barChart>
      <c:catAx>
        <c:axId val="66967808"/>
        <c:scaling>
          <c:orientation val="maxMin"/>
        </c:scaling>
        <c:delete val="0"/>
        <c:axPos val="l"/>
        <c:majorGridlines/>
        <c:majorTickMark val="none"/>
        <c:minorTickMark val="none"/>
        <c:tickLblPos val="low"/>
        <c:crossAx val="67108864"/>
        <c:crossesAt val="0"/>
        <c:auto val="0"/>
        <c:lblAlgn val="ctr"/>
        <c:lblOffset val="0"/>
        <c:noMultiLvlLbl val="0"/>
      </c:catAx>
      <c:valAx>
        <c:axId val="67108864"/>
        <c:scaling>
          <c:orientation val="minMax"/>
          <c:max val="0.5"/>
          <c:min val="-0.5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crossAx val="6696780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26492144044155674"/>
          <c:y val="0.88620257420906157"/>
          <c:w val="0.6012305887682885"/>
          <c:h val="9.730106157851137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Productivity!$A$11</c:f>
          <c:strCache>
            <c:ptCount val="1"/>
            <c:pt idx="0">
              <c:v>Automotive: Productivity Changes</c:v>
            </c:pt>
          </c:strCache>
        </c:strRef>
      </c:tx>
      <c:layout>
        <c:manualLayout>
          <c:xMode val="edge"/>
          <c:yMode val="edge"/>
          <c:x val="0.14294911734164203"/>
          <c:y val="2.2507742448595693E-2"/>
        </c:manualLayout>
      </c:layout>
      <c:overlay val="0"/>
      <c:txPr>
        <a:bodyPr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37038551999359"/>
          <c:y val="0.11126786052798478"/>
          <c:w val="0.62035011978642851"/>
          <c:h val="0.795020720816996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Productivity!$G$12</c:f>
              <c:strCache>
                <c:ptCount val="1"/>
                <c:pt idx="0">
                  <c:v>Program Change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Productivity!$A$13:$A$21</c:f>
              <c:strCache>
                <c:ptCount val="9"/>
                <c:pt idx="0">
                  <c:v>Sections </c:v>
                </c:pt>
                <c:pt idx="1">
                  <c:v>Census </c:v>
                </c:pt>
                <c:pt idx="2">
                  <c:v>FTES </c:v>
                </c:pt>
                <c:pt idx="3">
                  <c:v>FT Faculty </c:v>
                </c:pt>
                <c:pt idx="4">
                  <c:v>PT Faculty </c:v>
                </c:pt>
                <c:pt idx="5">
                  <c:v>XL Faculty </c:v>
                </c:pt>
                <c:pt idx="6">
                  <c:v>Total Faculty </c:v>
                </c:pt>
                <c:pt idx="7">
                  <c:v>WSCH</c:v>
                </c:pt>
                <c:pt idx="8">
                  <c:v>WSCH/Faculty</c:v>
                </c:pt>
              </c:strCache>
            </c:strRef>
          </c:cat>
          <c:val>
            <c:numRef>
              <c:f>Productivity!$G$13:$G$21</c:f>
              <c:numCache>
                <c:formatCode>0%</c:formatCode>
                <c:ptCount val="9"/>
                <c:pt idx="0">
                  <c:v>-3.225806451612899E-2</c:v>
                </c:pt>
                <c:pt idx="1">
                  <c:v>8.1366965012205042E-4</c:v>
                </c:pt>
                <c:pt idx="2">
                  <c:v>-1.9073569482288791E-2</c:v>
                </c:pt>
                <c:pt idx="3">
                  <c:v>0</c:v>
                </c:pt>
                <c:pt idx="4">
                  <c:v>-0.11989795918367352</c:v>
                </c:pt>
                <c:pt idx="5">
                  <c:v>0</c:v>
                </c:pt>
                <c:pt idx="6">
                  <c:v>-4.7337278106508916E-2</c:v>
                </c:pt>
                <c:pt idx="7">
                  <c:v>-1.9073569482288829E-2</c:v>
                </c:pt>
                <c:pt idx="8">
                  <c:v>2.9668116506168938E-2</c:v>
                </c:pt>
              </c:numCache>
            </c:numRef>
          </c:val>
        </c:ser>
        <c:ser>
          <c:idx val="1"/>
          <c:order val="1"/>
          <c:tx>
            <c:strRef>
              <c:f>Productivity!$H$12</c:f>
              <c:strCache>
                <c:ptCount val="1"/>
                <c:pt idx="0">
                  <c:v>College Change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Productivity!$A$13:$A$21</c:f>
              <c:strCache>
                <c:ptCount val="9"/>
                <c:pt idx="0">
                  <c:v>Sections </c:v>
                </c:pt>
                <c:pt idx="1">
                  <c:v>Census </c:v>
                </c:pt>
                <c:pt idx="2">
                  <c:v>FTES </c:v>
                </c:pt>
                <c:pt idx="3">
                  <c:v>FT Faculty </c:v>
                </c:pt>
                <c:pt idx="4">
                  <c:v>PT Faculty </c:v>
                </c:pt>
                <c:pt idx="5">
                  <c:v>XL Faculty </c:v>
                </c:pt>
                <c:pt idx="6">
                  <c:v>Total Faculty </c:v>
                </c:pt>
                <c:pt idx="7">
                  <c:v>WSCH</c:v>
                </c:pt>
                <c:pt idx="8">
                  <c:v>WSCH/Faculty</c:v>
                </c:pt>
              </c:strCache>
            </c:strRef>
          </c:cat>
          <c:val>
            <c:numRef>
              <c:f>Productivity!$H$13:$H$21</c:f>
              <c:numCache>
                <c:formatCode>0%</c:formatCode>
                <c:ptCount val="9"/>
                <c:pt idx="0">
                  <c:v>-0.10871538810712669</c:v>
                </c:pt>
                <c:pt idx="1">
                  <c:v>-7.6298966527734755E-2</c:v>
                </c:pt>
                <c:pt idx="2">
                  <c:v>-6.1898454746136866E-2</c:v>
                </c:pt>
                <c:pt idx="3">
                  <c:v>0.10339605056212496</c:v>
                </c:pt>
                <c:pt idx="4">
                  <c:v>-0.12114110678500924</c:v>
                </c:pt>
                <c:pt idx="5">
                  <c:v>-0.24485488126649071</c:v>
                </c:pt>
                <c:pt idx="6">
                  <c:v>-4.6735519206886698E-2</c:v>
                </c:pt>
                <c:pt idx="7">
                  <c:v>-6.1898454746136866E-2</c:v>
                </c:pt>
                <c:pt idx="8">
                  <c:v>-1.5906325940765891E-2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8128"/>
        <c:axId val="67169664"/>
      </c:barChart>
      <c:catAx>
        <c:axId val="6716812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67169664"/>
        <c:crossesAt val="0"/>
        <c:auto val="0"/>
        <c:lblAlgn val="ctr"/>
        <c:lblOffset val="0"/>
        <c:noMultiLvlLbl val="0"/>
      </c:catAx>
      <c:valAx>
        <c:axId val="67169664"/>
        <c:scaling>
          <c:orientation val="minMax"/>
          <c:max val="0.5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67168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7015576323988477"/>
          <c:y val="0.15817633181661744"/>
          <c:w val="0.21115264797507788"/>
          <c:h val="0.11013018913216358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'Course Prod'!$A$128</c:f>
          <c:strCache>
            <c:ptCount val="1"/>
            <c:pt idx="0">
              <c:v>Automotive: College WSCH Ratio by Course</c:v>
            </c:pt>
          </c:strCache>
        </c:strRef>
      </c:tx>
      <c:layout>
        <c:manualLayout>
          <c:xMode val="edge"/>
          <c:yMode val="edge"/>
          <c:x val="0.14340760817154044"/>
          <c:y val="1.473296216064871E-2"/>
        </c:manualLayout>
      </c:layout>
      <c:overlay val="0"/>
      <c:txPr>
        <a:bodyPr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04955269136693"/>
          <c:y val="8.3118268177034951E-2"/>
          <c:w val="0.73160066182390682"/>
          <c:h val="0.82541478508822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'Course Prod'!$F$38</c:f>
              <c:strCache>
                <c:ptCount val="1"/>
                <c:pt idx="0">
                  <c:v>3 Yr Avg 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'Course Prod'!$A$39:$A$70</c:f>
              <c:strCache>
                <c:ptCount val="32"/>
                <c:pt idx="0">
                  <c:v>AUTOV10 </c:v>
                </c:pt>
                <c:pt idx="1">
                  <c:v>AUTOV14 </c:v>
                </c:pt>
                <c:pt idx="2">
                  <c:v>AUTOV14LA </c:v>
                </c:pt>
                <c:pt idx="3">
                  <c:v>AUTOV14LB </c:v>
                </c:pt>
                <c:pt idx="4">
                  <c:v>AUTOV15 </c:v>
                </c:pt>
                <c:pt idx="5">
                  <c:v>AUTOV15LA </c:v>
                </c:pt>
                <c:pt idx="6">
                  <c:v>AUTOV15LB </c:v>
                </c:pt>
                <c:pt idx="7">
                  <c:v>AUTOV16 </c:v>
                </c:pt>
                <c:pt idx="8">
                  <c:v>AUTOV16LA </c:v>
                </c:pt>
                <c:pt idx="9">
                  <c:v>AUTOV16LB </c:v>
                </c:pt>
                <c:pt idx="10">
                  <c:v>AUTOV17 </c:v>
                </c:pt>
                <c:pt idx="11">
                  <c:v>AUTOV17LA </c:v>
                </c:pt>
                <c:pt idx="12">
                  <c:v>AUTOV17LB </c:v>
                </c:pt>
                <c:pt idx="13">
                  <c:v>AUTOV18 </c:v>
                </c:pt>
                <c:pt idx="14">
                  <c:v>AUTOV18L </c:v>
                </c:pt>
                <c:pt idx="15">
                  <c:v>AUTOV20 </c:v>
                </c:pt>
                <c:pt idx="16">
                  <c:v>AUTOV20LA </c:v>
                </c:pt>
                <c:pt idx="17">
                  <c:v>AUTOV20LB </c:v>
                </c:pt>
                <c:pt idx="18">
                  <c:v>AUTOV22 </c:v>
                </c:pt>
                <c:pt idx="19">
                  <c:v>AUTOV22LA </c:v>
                </c:pt>
                <c:pt idx="20">
                  <c:v>AUTOV22LB </c:v>
                </c:pt>
                <c:pt idx="21">
                  <c:v>AUTOV26 </c:v>
                </c:pt>
                <c:pt idx="22">
                  <c:v>AUTOV26LA </c:v>
                </c:pt>
                <c:pt idx="23">
                  <c:v>AUTOV26LB </c:v>
                </c:pt>
                <c:pt idx="24">
                  <c:v>AUTOV28 </c:v>
                </c:pt>
                <c:pt idx="25">
                  <c:v>AUTOV28LA </c:v>
                </c:pt>
                <c:pt idx="26">
                  <c:v>AUTOV28LB </c:v>
                </c:pt>
                <c:pt idx="27">
                  <c:v>AUTOV32 </c:v>
                </c:pt>
                <c:pt idx="28">
                  <c:v>AUTOV40 </c:v>
                </c:pt>
                <c:pt idx="29">
                  <c:v>AUTOV45 </c:v>
                </c:pt>
                <c:pt idx="30">
                  <c:v>AUTOV96 </c:v>
                </c:pt>
                <c:pt idx="31">
                  <c:v>TOTAL</c:v>
                </c:pt>
              </c:strCache>
            </c:strRef>
          </c:cat>
          <c:val>
            <c:numRef>
              <c:f>'Course Prod'!$F$39:$F$70</c:f>
              <c:numCache>
                <c:formatCode>_(* #,##0_);_(* \(#,##0\);_(* "-"??_);_(@_)</c:formatCode>
                <c:ptCount val="32"/>
                <c:pt idx="0">
                  <c:v>457</c:v>
                </c:pt>
                <c:pt idx="1">
                  <c:v>470</c:v>
                </c:pt>
                <c:pt idx="2">
                  <c:v>705.33333333333337</c:v>
                </c:pt>
                <c:pt idx="3">
                  <c:v>698</c:v>
                </c:pt>
                <c:pt idx="4">
                  <c:v>460</c:v>
                </c:pt>
                <c:pt idx="5">
                  <c:v>690.66666666666663</c:v>
                </c:pt>
                <c:pt idx="6">
                  <c:v>690.33333333333337</c:v>
                </c:pt>
                <c:pt idx="7">
                  <c:v>425</c:v>
                </c:pt>
                <c:pt idx="8">
                  <c:v>637.66666666666663</c:v>
                </c:pt>
                <c:pt idx="9">
                  <c:v>637.66666666666663</c:v>
                </c:pt>
                <c:pt idx="10">
                  <c:v>445</c:v>
                </c:pt>
                <c:pt idx="11">
                  <c:v>931</c:v>
                </c:pt>
                <c:pt idx="12">
                  <c:v>668</c:v>
                </c:pt>
                <c:pt idx="13">
                  <c:v>375</c:v>
                </c:pt>
                <c:pt idx="14">
                  <c:v>547.66666666666663</c:v>
                </c:pt>
                <c:pt idx="15">
                  <c:v>505</c:v>
                </c:pt>
                <c:pt idx="16">
                  <c:v>758</c:v>
                </c:pt>
                <c:pt idx="17">
                  <c:v>750.33333333333337</c:v>
                </c:pt>
                <c:pt idx="18">
                  <c:v>485</c:v>
                </c:pt>
                <c:pt idx="19">
                  <c:v>750.33333333333337</c:v>
                </c:pt>
                <c:pt idx="20">
                  <c:v>727.66666666666663</c:v>
                </c:pt>
                <c:pt idx="21">
                  <c:v>423</c:v>
                </c:pt>
                <c:pt idx="22">
                  <c:v>634</c:v>
                </c:pt>
                <c:pt idx="23">
                  <c:v>630.33333333333337</c:v>
                </c:pt>
                <c:pt idx="24">
                  <c:v>382.66666666666669</c:v>
                </c:pt>
                <c:pt idx="25">
                  <c:v>574</c:v>
                </c:pt>
                <c:pt idx="26">
                  <c:v>574</c:v>
                </c:pt>
                <c:pt idx="27">
                  <c:v>176</c:v>
                </c:pt>
                <c:pt idx="28">
                  <c:v>226.33333333333334</c:v>
                </c:pt>
                <c:pt idx="29">
                  <c:v>120</c:v>
                </c:pt>
                <c:pt idx="30">
                  <c:v>0</c:v>
                </c:pt>
                <c:pt idx="31">
                  <c:v>543.66666666666663</c:v>
                </c:pt>
              </c:numCache>
            </c:numRef>
          </c:val>
        </c:ser>
        <c:ser>
          <c:idx val="3"/>
          <c:order val="1"/>
          <c:tx>
            <c:strRef>
              <c:f>'Course Prod'!$G$38</c:f>
              <c:strCache>
                <c:ptCount val="1"/>
                <c:pt idx="0">
                  <c:v>FY12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'Course Prod'!$A$39:$A$70</c:f>
              <c:strCache>
                <c:ptCount val="32"/>
                <c:pt idx="0">
                  <c:v>AUTOV10 </c:v>
                </c:pt>
                <c:pt idx="1">
                  <c:v>AUTOV14 </c:v>
                </c:pt>
                <c:pt idx="2">
                  <c:v>AUTOV14LA </c:v>
                </c:pt>
                <c:pt idx="3">
                  <c:v>AUTOV14LB </c:v>
                </c:pt>
                <c:pt idx="4">
                  <c:v>AUTOV15 </c:v>
                </c:pt>
                <c:pt idx="5">
                  <c:v>AUTOV15LA </c:v>
                </c:pt>
                <c:pt idx="6">
                  <c:v>AUTOV15LB </c:v>
                </c:pt>
                <c:pt idx="7">
                  <c:v>AUTOV16 </c:v>
                </c:pt>
                <c:pt idx="8">
                  <c:v>AUTOV16LA </c:v>
                </c:pt>
                <c:pt idx="9">
                  <c:v>AUTOV16LB </c:v>
                </c:pt>
                <c:pt idx="10">
                  <c:v>AUTOV17 </c:v>
                </c:pt>
                <c:pt idx="11">
                  <c:v>AUTOV17LA </c:v>
                </c:pt>
                <c:pt idx="12">
                  <c:v>AUTOV17LB </c:v>
                </c:pt>
                <c:pt idx="13">
                  <c:v>AUTOV18 </c:v>
                </c:pt>
                <c:pt idx="14">
                  <c:v>AUTOV18L </c:v>
                </c:pt>
                <c:pt idx="15">
                  <c:v>AUTOV20 </c:v>
                </c:pt>
                <c:pt idx="16">
                  <c:v>AUTOV20LA </c:v>
                </c:pt>
                <c:pt idx="17">
                  <c:v>AUTOV20LB </c:v>
                </c:pt>
                <c:pt idx="18">
                  <c:v>AUTOV22 </c:v>
                </c:pt>
                <c:pt idx="19">
                  <c:v>AUTOV22LA </c:v>
                </c:pt>
                <c:pt idx="20">
                  <c:v>AUTOV22LB </c:v>
                </c:pt>
                <c:pt idx="21">
                  <c:v>AUTOV26 </c:v>
                </c:pt>
                <c:pt idx="22">
                  <c:v>AUTOV26LA </c:v>
                </c:pt>
                <c:pt idx="23">
                  <c:v>AUTOV26LB </c:v>
                </c:pt>
                <c:pt idx="24">
                  <c:v>AUTOV28 </c:v>
                </c:pt>
                <c:pt idx="25">
                  <c:v>AUTOV28LA </c:v>
                </c:pt>
                <c:pt idx="26">
                  <c:v>AUTOV28LB </c:v>
                </c:pt>
                <c:pt idx="27">
                  <c:v>AUTOV32 </c:v>
                </c:pt>
                <c:pt idx="28">
                  <c:v>AUTOV40 </c:v>
                </c:pt>
                <c:pt idx="29">
                  <c:v>AUTOV45 </c:v>
                </c:pt>
                <c:pt idx="30">
                  <c:v>AUTOV96 </c:v>
                </c:pt>
                <c:pt idx="31">
                  <c:v>TOTAL</c:v>
                </c:pt>
              </c:strCache>
            </c:strRef>
          </c:cat>
          <c:val>
            <c:numRef>
              <c:f>'Course Prod'!$G$39:$G$70</c:f>
              <c:numCache>
                <c:formatCode>_(* #,##0_);_(* \(#,##0\);_(* "-"??_);_(@_)</c:formatCode>
                <c:ptCount val="32"/>
                <c:pt idx="0">
                  <c:v>485</c:v>
                </c:pt>
                <c:pt idx="1">
                  <c:v>450</c:v>
                </c:pt>
                <c:pt idx="2">
                  <c:v>675</c:v>
                </c:pt>
                <c:pt idx="3">
                  <c:v>675</c:v>
                </c:pt>
                <c:pt idx="4">
                  <c:v>450</c:v>
                </c:pt>
                <c:pt idx="5">
                  <c:v>676</c:v>
                </c:pt>
                <c:pt idx="6">
                  <c:v>675</c:v>
                </c:pt>
                <c:pt idx="7">
                  <c:v>390</c:v>
                </c:pt>
                <c:pt idx="8">
                  <c:v>585</c:v>
                </c:pt>
                <c:pt idx="9">
                  <c:v>585</c:v>
                </c:pt>
                <c:pt idx="10">
                  <c:v>450</c:v>
                </c:pt>
                <c:pt idx="11">
                  <c:v>675</c:v>
                </c:pt>
                <c:pt idx="12">
                  <c:v>675</c:v>
                </c:pt>
                <c:pt idx="13">
                  <c:v>360</c:v>
                </c:pt>
                <c:pt idx="14">
                  <c:v>540</c:v>
                </c:pt>
                <c:pt idx="15">
                  <c:v>495</c:v>
                </c:pt>
                <c:pt idx="16">
                  <c:v>743</c:v>
                </c:pt>
                <c:pt idx="17">
                  <c:v>743</c:v>
                </c:pt>
                <c:pt idx="18">
                  <c:v>390</c:v>
                </c:pt>
                <c:pt idx="19">
                  <c:v>585</c:v>
                </c:pt>
                <c:pt idx="20">
                  <c:v>608</c:v>
                </c:pt>
                <c:pt idx="21">
                  <c:v>450</c:v>
                </c:pt>
                <c:pt idx="22">
                  <c:v>675</c:v>
                </c:pt>
                <c:pt idx="23">
                  <c:v>675</c:v>
                </c:pt>
                <c:pt idx="24">
                  <c:v>413</c:v>
                </c:pt>
                <c:pt idx="25">
                  <c:v>619</c:v>
                </c:pt>
                <c:pt idx="26">
                  <c:v>619</c:v>
                </c:pt>
                <c:pt idx="27">
                  <c:v>358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36032"/>
        <c:axId val="105046016"/>
      </c:barChart>
      <c:catAx>
        <c:axId val="105036032"/>
        <c:scaling>
          <c:orientation val="maxMin"/>
        </c:scaling>
        <c:delete val="0"/>
        <c:axPos val="l"/>
        <c:majorGridlines/>
        <c:numFmt formatCode="General" sourceLinked="1"/>
        <c:majorTickMark val="none"/>
        <c:minorTickMark val="none"/>
        <c:tickLblPos val="low"/>
        <c:crossAx val="105046016"/>
        <c:crossesAt val="525"/>
        <c:auto val="0"/>
        <c:lblAlgn val="ctr"/>
        <c:lblOffset val="0"/>
        <c:noMultiLvlLbl val="0"/>
      </c:catAx>
      <c:valAx>
        <c:axId val="105046016"/>
        <c:scaling>
          <c:orientation val="minMax"/>
          <c:max val="800"/>
          <c:min val="300"/>
        </c:scaling>
        <c:delete val="0"/>
        <c:axPos val="t"/>
        <c:majorGridlines/>
        <c:title>
          <c:tx>
            <c:strRef>
              <c:f>'Course Prod'!$A$129</c:f>
              <c:strCache>
                <c:ptCount val="1"/>
                <c:pt idx="0">
                  <c:v>District Goal = 525</c:v>
                </c:pt>
              </c:strCache>
            </c:strRef>
          </c:tx>
          <c:layout>
            <c:manualLayout>
              <c:xMode val="edge"/>
              <c:yMode val="edge"/>
              <c:x val="0.73717828316015865"/>
              <c:y val="2.3682946654302841E-2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5036032"/>
        <c:crosses val="autoZero"/>
        <c:crossBetween val="between"/>
        <c:majorUnit val="100"/>
        <c:minorUnit val="50"/>
      </c:valAx>
    </c:plotArea>
    <c:legend>
      <c:legendPos val="b"/>
      <c:layout>
        <c:manualLayout>
          <c:xMode val="edge"/>
          <c:yMode val="edge"/>
          <c:x val="0.88052505780586643"/>
          <c:y val="0.13909134359201469"/>
          <c:w val="0.10114537084733567"/>
          <c:h val="9.3512353646775501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65344698885117"/>
          <c:y val="0.13709135316418791"/>
          <c:w val="0.7985628150353985"/>
          <c:h val="0.735682414698181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ChemSuccess!#REF!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0C0"/>
            </a:solidFill>
            <a:ln>
              <a:solidFill>
                <a:prstClr val="black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ChemSuccess!#REF!</c:f>
            </c:multiLvlStrRef>
          </c:cat>
          <c:val>
            <c:numRef>
              <c:f>ChemSuccess!#REF!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9216"/>
        <c:axId val="104250752"/>
      </c:barChart>
      <c:catAx>
        <c:axId val="104249216"/>
        <c:scaling>
          <c:orientation val="minMax"/>
        </c:scaling>
        <c:delete val="0"/>
        <c:axPos val="l"/>
        <c:majorGridlines>
          <c:spPr>
            <a:ln w="9525"/>
          </c:spPr>
        </c:majorGridlines>
        <c:majorTickMark val="none"/>
        <c:minorTickMark val="none"/>
        <c:tickLblPos val="low"/>
        <c:txPr>
          <a:bodyPr/>
          <a:lstStyle/>
          <a:p>
            <a:pPr>
              <a:defRPr sz="800" b="0"/>
            </a:pPr>
            <a:endParaRPr lang="en-US"/>
          </a:p>
        </c:txPr>
        <c:crossAx val="104250752"/>
        <c:crossesAt val="0"/>
        <c:auto val="0"/>
        <c:lblAlgn val="ctr"/>
        <c:lblOffset val="0"/>
        <c:noMultiLvlLbl val="0"/>
      </c:catAx>
      <c:valAx>
        <c:axId val="1042507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04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Success!$A$82</c:f>
          <c:strCache>
            <c:ptCount val="1"/>
            <c:pt idx="0">
              <c:v>Automotive: Grade Distribution</c:v>
            </c:pt>
          </c:strCache>
        </c:strRef>
      </c:tx>
      <c:layout>
        <c:manualLayout>
          <c:xMode val="edge"/>
          <c:yMode val="edge"/>
          <c:x val="9.0617109536769727E-2"/>
          <c:y val="1.1759451121241424E-2"/>
        </c:manualLayout>
      </c:layout>
      <c:overlay val="0"/>
      <c:txPr>
        <a:bodyPr anchor="ctr" anchorCtr="0"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84029880881745E-2"/>
          <c:y val="7.9844914122577104E-2"/>
          <c:w val="0.63943476062854065"/>
          <c:h val="0.832626605884791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Success!$A$84</c:f>
              <c:strCache>
                <c:ptCount val="1"/>
                <c:pt idx="0">
                  <c:v>Program 3 Year Average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Success!$C$16:$J$16</c:f>
              <c:strCache>
                <c:ptCount val="8"/>
                <c:pt idx="0">
                  <c:v>A </c:v>
                </c:pt>
                <c:pt idx="1">
                  <c:v>B </c:v>
                </c:pt>
                <c:pt idx="2">
                  <c:v>C</c:v>
                </c:pt>
                <c:pt idx="3">
                  <c:v>P/CR</c:v>
                </c:pt>
                <c:pt idx="4">
                  <c:v>D </c:v>
                </c:pt>
                <c:pt idx="5">
                  <c:v>F </c:v>
                </c:pt>
                <c:pt idx="6">
                  <c:v>NP/NC</c:v>
                </c:pt>
                <c:pt idx="7">
                  <c:v>W </c:v>
                </c:pt>
              </c:strCache>
            </c:strRef>
          </c:cat>
          <c:val>
            <c:numRef>
              <c:f>Success!$C$20:$J$20</c:f>
              <c:numCache>
                <c:formatCode>0%</c:formatCode>
                <c:ptCount val="8"/>
                <c:pt idx="0">
                  <c:v>0.20729684908789386</c:v>
                </c:pt>
                <c:pt idx="1">
                  <c:v>0.28413488114980656</c:v>
                </c:pt>
                <c:pt idx="2">
                  <c:v>0.18297401879491432</c:v>
                </c:pt>
                <c:pt idx="3">
                  <c:v>2.8192371475953566E-2</c:v>
                </c:pt>
                <c:pt idx="4">
                  <c:v>4.2841348811498065E-2</c:v>
                </c:pt>
                <c:pt idx="5">
                  <c:v>0.13598673300165837</c:v>
                </c:pt>
                <c:pt idx="6">
                  <c:v>3.3167495854063019E-3</c:v>
                </c:pt>
                <c:pt idx="7">
                  <c:v>0.11525704809286899</c:v>
                </c:pt>
              </c:numCache>
            </c:numRef>
          </c:val>
        </c:ser>
        <c:ser>
          <c:idx val="1"/>
          <c:order val="1"/>
          <c:tx>
            <c:strRef>
              <c:f>Success!$A$85</c:f>
              <c:strCache>
                <c:ptCount val="1"/>
                <c:pt idx="0">
                  <c:v>Program FY12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Success!$C$16:$J$16</c:f>
              <c:strCache>
                <c:ptCount val="8"/>
                <c:pt idx="0">
                  <c:v>A </c:v>
                </c:pt>
                <c:pt idx="1">
                  <c:v>B </c:v>
                </c:pt>
                <c:pt idx="2">
                  <c:v>C</c:v>
                </c:pt>
                <c:pt idx="3">
                  <c:v>P/CR</c:v>
                </c:pt>
                <c:pt idx="4">
                  <c:v>D </c:v>
                </c:pt>
                <c:pt idx="5">
                  <c:v>F </c:v>
                </c:pt>
                <c:pt idx="6">
                  <c:v>NP/NC</c:v>
                </c:pt>
                <c:pt idx="7">
                  <c:v>W </c:v>
                </c:pt>
              </c:strCache>
            </c:strRef>
          </c:cat>
          <c:val>
            <c:numRef>
              <c:f>Success!$C$21:$J$21</c:f>
              <c:numCache>
                <c:formatCode>0%</c:formatCode>
                <c:ptCount val="8"/>
                <c:pt idx="0">
                  <c:v>0.30431177446102819</c:v>
                </c:pt>
                <c:pt idx="1">
                  <c:v>0.3101160862354892</c:v>
                </c:pt>
                <c:pt idx="2">
                  <c:v>0.14013266998341625</c:v>
                </c:pt>
                <c:pt idx="3">
                  <c:v>2.8192371475953566E-2</c:v>
                </c:pt>
                <c:pt idx="4">
                  <c:v>3.316749585406302E-2</c:v>
                </c:pt>
                <c:pt idx="5">
                  <c:v>8.3747927031509115E-2</c:v>
                </c:pt>
                <c:pt idx="6">
                  <c:v>1.658374792703151E-3</c:v>
                </c:pt>
                <c:pt idx="7">
                  <c:v>9.8673300165837474E-2</c:v>
                </c:pt>
              </c:numCache>
            </c:numRef>
          </c:val>
        </c:ser>
        <c:ser>
          <c:idx val="4"/>
          <c:order val="2"/>
          <c:tx>
            <c:v>Blank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strRef>
              <c:f>Success!$A$86</c:f>
              <c:strCache>
                <c:ptCount val="1"/>
                <c:pt idx="0">
                  <c:v>College 3 Year Average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Success!$C$16:$J$16</c:f>
              <c:strCache>
                <c:ptCount val="8"/>
                <c:pt idx="0">
                  <c:v>A </c:v>
                </c:pt>
                <c:pt idx="1">
                  <c:v>B </c:v>
                </c:pt>
                <c:pt idx="2">
                  <c:v>C</c:v>
                </c:pt>
                <c:pt idx="3">
                  <c:v>P/CR</c:v>
                </c:pt>
                <c:pt idx="4">
                  <c:v>D </c:v>
                </c:pt>
                <c:pt idx="5">
                  <c:v>F </c:v>
                </c:pt>
                <c:pt idx="6">
                  <c:v>NP/NC</c:v>
                </c:pt>
                <c:pt idx="7">
                  <c:v>W </c:v>
                </c:pt>
              </c:strCache>
            </c:strRef>
          </c:cat>
          <c:val>
            <c:numRef>
              <c:f>Success!$C$22:$J$22</c:f>
              <c:numCache>
                <c:formatCode>0%</c:formatCode>
                <c:ptCount val="8"/>
                <c:pt idx="0">
                  <c:v>0.33</c:v>
                </c:pt>
                <c:pt idx="1">
                  <c:v>0.19</c:v>
                </c:pt>
                <c:pt idx="2">
                  <c:v>0.13</c:v>
                </c:pt>
                <c:pt idx="3">
                  <c:v>0.04</c:v>
                </c:pt>
                <c:pt idx="4">
                  <c:v>0.05</c:v>
                </c:pt>
                <c:pt idx="5">
                  <c:v>0.1</c:v>
                </c:pt>
                <c:pt idx="6">
                  <c:v>0.01</c:v>
                </c:pt>
                <c:pt idx="7">
                  <c:v>0.15</c:v>
                </c:pt>
              </c:numCache>
            </c:numRef>
          </c:val>
        </c:ser>
        <c:ser>
          <c:idx val="3"/>
          <c:order val="4"/>
          <c:tx>
            <c:strRef>
              <c:f>Success!$A$87</c:f>
              <c:strCache>
                <c:ptCount val="1"/>
                <c:pt idx="0">
                  <c:v>College FY12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Success!$C$16:$J$16</c:f>
              <c:strCache>
                <c:ptCount val="8"/>
                <c:pt idx="0">
                  <c:v>A </c:v>
                </c:pt>
                <c:pt idx="1">
                  <c:v>B </c:v>
                </c:pt>
                <c:pt idx="2">
                  <c:v>C</c:v>
                </c:pt>
                <c:pt idx="3">
                  <c:v>P/CR</c:v>
                </c:pt>
                <c:pt idx="4">
                  <c:v>D </c:v>
                </c:pt>
                <c:pt idx="5">
                  <c:v>F </c:v>
                </c:pt>
                <c:pt idx="6">
                  <c:v>NP/NC</c:v>
                </c:pt>
                <c:pt idx="7">
                  <c:v>W </c:v>
                </c:pt>
              </c:strCache>
            </c:strRef>
          </c:cat>
          <c:val>
            <c:numRef>
              <c:f>Success!$C$23:$J$23</c:f>
              <c:numCache>
                <c:formatCode>0%</c:formatCode>
                <c:ptCount val="8"/>
                <c:pt idx="0">
                  <c:v>0.32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0.04</c:v>
                </c:pt>
                <c:pt idx="4">
                  <c:v>0.05</c:v>
                </c:pt>
                <c:pt idx="5">
                  <c:v>0.09</c:v>
                </c:pt>
                <c:pt idx="6">
                  <c:v>0.01</c:v>
                </c:pt>
                <c:pt idx="7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61344"/>
        <c:axId val="104371328"/>
      </c:barChart>
      <c:catAx>
        <c:axId val="1043613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1"/>
            </a:pPr>
            <a:endParaRPr lang="en-US"/>
          </a:p>
        </c:txPr>
        <c:crossAx val="104371328"/>
        <c:crossesAt val="0"/>
        <c:auto val="0"/>
        <c:lblAlgn val="ctr"/>
        <c:lblOffset val="0"/>
        <c:noMultiLvlLbl val="0"/>
      </c:catAx>
      <c:valAx>
        <c:axId val="10437132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4361344"/>
        <c:crosses val="autoZero"/>
        <c:crossBetween val="between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73961601608310423"/>
          <c:y val="8.0441642211697723E-2"/>
          <c:w val="0.23958020141099495"/>
          <c:h val="0.1674856417855517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Success!$A$83</c:f>
          <c:strCache>
            <c:ptCount val="1"/>
            <c:pt idx="0">
              <c:v>Automotive: Completion and Success Rates</c:v>
            </c:pt>
          </c:strCache>
        </c:strRef>
      </c:tx>
      <c:layout>
        <c:manualLayout>
          <c:xMode val="edge"/>
          <c:yMode val="edge"/>
          <c:x val="9.0617109536769727E-2"/>
          <c:y val="1.1759451121241424E-2"/>
        </c:manualLayout>
      </c:layout>
      <c:overlay val="0"/>
      <c:txPr>
        <a:bodyPr anchor="ctr" anchorCtr="0"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96903033360393"/>
          <c:y val="0.12376128197650645"/>
          <c:w val="0.63014965747666041"/>
          <c:h val="0.77184796344901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Success!$A$84</c:f>
              <c:strCache>
                <c:ptCount val="1"/>
                <c:pt idx="0">
                  <c:v>Program 3 Year Average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Success!$L$16:$M$16</c:f>
              <c:strCache>
                <c:ptCount val="2"/>
                <c:pt idx="0">
                  <c:v>Completed</c:v>
                </c:pt>
                <c:pt idx="1">
                  <c:v>Success</c:v>
                </c:pt>
              </c:strCache>
            </c:strRef>
          </c:cat>
          <c:val>
            <c:numRef>
              <c:f>Success!$L$20:$M$20</c:f>
              <c:numCache>
                <c:formatCode>0%</c:formatCode>
                <c:ptCount val="2"/>
                <c:pt idx="0">
                  <c:v>0.88474295190713104</c:v>
                </c:pt>
                <c:pt idx="1">
                  <c:v>0.70259812050856829</c:v>
                </c:pt>
              </c:numCache>
            </c:numRef>
          </c:val>
        </c:ser>
        <c:ser>
          <c:idx val="1"/>
          <c:order val="1"/>
          <c:tx>
            <c:strRef>
              <c:f>Success!$A$85</c:f>
              <c:strCache>
                <c:ptCount val="1"/>
                <c:pt idx="0">
                  <c:v>Program FY12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Success!$L$16:$M$16</c:f>
              <c:strCache>
                <c:ptCount val="2"/>
                <c:pt idx="0">
                  <c:v>Completed</c:v>
                </c:pt>
                <c:pt idx="1">
                  <c:v>Success</c:v>
                </c:pt>
              </c:strCache>
            </c:strRef>
          </c:cat>
          <c:val>
            <c:numRef>
              <c:f>Success!$L$21:$M$21</c:f>
              <c:numCache>
                <c:formatCode>0%</c:formatCode>
                <c:ptCount val="2"/>
                <c:pt idx="0">
                  <c:v>0.90132669983416247</c:v>
                </c:pt>
                <c:pt idx="1">
                  <c:v>0.78275290215588722</c:v>
                </c:pt>
              </c:numCache>
            </c:numRef>
          </c:val>
        </c:ser>
        <c:ser>
          <c:idx val="3"/>
          <c:order val="2"/>
          <c:tx>
            <c:v>Blank</c:v>
          </c:tx>
          <c:invertIfNegative val="0"/>
          <c:cat>
            <c:strRef>
              <c:f>Success!$L$16:$M$16</c:f>
              <c:strCache>
                <c:ptCount val="2"/>
                <c:pt idx="0">
                  <c:v>Completed</c:v>
                </c:pt>
                <c:pt idx="1">
                  <c:v>Success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3"/>
          <c:tx>
            <c:strRef>
              <c:f>Success!$A$86</c:f>
              <c:strCache>
                <c:ptCount val="1"/>
                <c:pt idx="0">
                  <c:v>College 3 Year Average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Success!$L$16:$M$16</c:f>
              <c:strCache>
                <c:ptCount val="2"/>
                <c:pt idx="0">
                  <c:v>Completed</c:v>
                </c:pt>
                <c:pt idx="1">
                  <c:v>Success</c:v>
                </c:pt>
              </c:strCache>
            </c:strRef>
          </c:cat>
          <c:val>
            <c:numRef>
              <c:f>Success!$L$22:$M$22</c:f>
              <c:numCache>
                <c:formatCode>0%</c:formatCode>
                <c:ptCount val="2"/>
                <c:pt idx="0">
                  <c:v>0.85</c:v>
                </c:pt>
                <c:pt idx="1">
                  <c:v>0.69</c:v>
                </c:pt>
              </c:numCache>
            </c:numRef>
          </c:val>
        </c:ser>
        <c:ser>
          <c:idx val="2"/>
          <c:order val="4"/>
          <c:tx>
            <c:strRef>
              <c:f>Success!$A$87</c:f>
              <c:strCache>
                <c:ptCount val="1"/>
                <c:pt idx="0">
                  <c:v>College FY12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Success!$L$16:$M$16</c:f>
              <c:strCache>
                <c:ptCount val="2"/>
                <c:pt idx="0">
                  <c:v>Completed</c:v>
                </c:pt>
                <c:pt idx="1">
                  <c:v>Success</c:v>
                </c:pt>
              </c:strCache>
            </c:strRef>
          </c:cat>
          <c:val>
            <c:numRef>
              <c:f>Success!$L$23:$M$23</c:f>
              <c:numCache>
                <c:formatCode>0%</c:formatCode>
                <c:ptCount val="2"/>
                <c:pt idx="0">
                  <c:v>0.86</c:v>
                </c:pt>
                <c:pt idx="1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17536"/>
        <c:axId val="104435712"/>
      </c:barChart>
      <c:catAx>
        <c:axId val="10441753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1"/>
            </a:pPr>
            <a:endParaRPr lang="en-US"/>
          </a:p>
        </c:txPr>
        <c:crossAx val="104435712"/>
        <c:crossesAt val="0"/>
        <c:auto val="0"/>
        <c:lblAlgn val="ctr"/>
        <c:lblOffset val="0"/>
        <c:noMultiLvlLbl val="0"/>
      </c:catAx>
      <c:valAx>
        <c:axId val="10443571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441753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5208607434708963"/>
          <c:y val="0.11587530191204734"/>
          <c:w val="0.21765387837158637"/>
          <c:h val="0.274764116023958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Awards!$A$8</c:f>
          <c:strCache>
            <c:ptCount val="1"/>
            <c:pt idx="0">
              <c:v>Automotive: Student Certificates and Degrees</c:v>
            </c:pt>
          </c:strCache>
        </c:strRef>
      </c:tx>
      <c:layout>
        <c:manualLayout>
          <c:xMode val="edge"/>
          <c:yMode val="edge"/>
          <c:x val="0.1339775211025451"/>
          <c:y val="1.1759498697349187E-2"/>
        </c:manualLayout>
      </c:layout>
      <c:overlay val="0"/>
      <c:txPr>
        <a:bodyPr anchor="ctr" anchorCtr="0"/>
        <a:lstStyle/>
        <a:p>
          <a:pPr algn="ctr">
            <a:defRPr sz="14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34898810237649"/>
          <c:y val="9.1402101520388482E-2"/>
          <c:w val="0.64969449884754438"/>
          <c:h val="0.81140647922373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Awards!$B$10</c:f>
              <c:strCache>
                <c:ptCount val="1"/>
                <c:pt idx="0">
                  <c:v> FY09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Awards!$C$9:$F$9</c:f>
              <c:strCache>
                <c:ptCount val="4"/>
                <c:pt idx="0">
                  <c:v>Certificates</c:v>
                </c:pt>
                <c:pt idx="1">
                  <c:v>Degrees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Awards!$C$10:$F$10</c:f>
              <c:numCache>
                <c:formatCode>_(* #,##0_);_(* \(#,##0\);_(* "-"??_);_(@_)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Awards!$B$11</c:f>
              <c:strCache>
                <c:ptCount val="1"/>
                <c:pt idx="0">
                  <c:v> FY10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Awards!$C$9:$F$9</c:f>
              <c:strCache>
                <c:ptCount val="4"/>
                <c:pt idx="0">
                  <c:v>Certificates</c:v>
                </c:pt>
                <c:pt idx="1">
                  <c:v>Degrees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Awards!$C$11:$F$11</c:f>
              <c:numCache>
                <c:formatCode>_(* #,##0_);_(* \(#,##0\);_(* "-"??_);_(@_)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2"/>
          <c:order val="2"/>
          <c:tx>
            <c:strRef>
              <c:f>Awards!$B$12</c:f>
              <c:strCache>
                <c:ptCount val="1"/>
                <c:pt idx="0">
                  <c:v> FY11 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Awards!$C$9:$F$9</c:f>
              <c:strCache>
                <c:ptCount val="4"/>
                <c:pt idx="0">
                  <c:v>Certificates</c:v>
                </c:pt>
                <c:pt idx="1">
                  <c:v>Degrees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Awards!$C$12:$F$12</c:f>
              <c:numCache>
                <c:formatCode>_(* #,##0_);_(* \(#,##0\);_(* "-"??_);_(@_)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4"/>
          <c:order val="3"/>
          <c:tx>
            <c:strRef>
              <c:f>Awards!$B$13</c:f>
              <c:strCache>
                <c:ptCount val="1"/>
                <c:pt idx="0">
                  <c:v> FY12 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Awards!$C$9:$F$9</c:f>
              <c:strCache>
                <c:ptCount val="4"/>
                <c:pt idx="0">
                  <c:v>Certificates</c:v>
                </c:pt>
                <c:pt idx="1">
                  <c:v>Degrees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Awards!$C$13:$F$13</c:f>
              <c:numCache>
                <c:formatCode>_(* #,##0_);_(* \(#,##0\);_(* "-"??_);_(@_)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9904"/>
        <c:axId val="105358080"/>
      </c:barChart>
      <c:catAx>
        <c:axId val="10533990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1"/>
            </a:pPr>
            <a:endParaRPr lang="en-US"/>
          </a:p>
        </c:txPr>
        <c:crossAx val="105358080"/>
        <c:crossesAt val="0"/>
        <c:auto val="1"/>
        <c:lblAlgn val="ctr"/>
        <c:lblOffset val="0"/>
        <c:noMultiLvlLbl val="0"/>
      </c:catAx>
      <c:valAx>
        <c:axId val="105358080"/>
        <c:scaling>
          <c:orientation val="minMax"/>
        </c:scaling>
        <c:delete val="0"/>
        <c:axPos val="t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#,##0" sourceLinked="0"/>
        <c:majorTickMark val="none"/>
        <c:minorTickMark val="none"/>
        <c:tickLblPos val="high"/>
        <c:txPr>
          <a:bodyPr rot="0" vert="horz" anchor="t" anchorCtr="1"/>
          <a:lstStyle/>
          <a:p>
            <a:pPr>
              <a:defRPr/>
            </a:pPr>
            <a:endParaRPr lang="en-US"/>
          </a:p>
        </c:txPr>
        <c:crossAx val="105339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2748349011780531"/>
          <c:y val="0.10596854737109462"/>
          <c:w val="0.1150500446194303"/>
          <c:h val="0.3009467758159223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65344698885117"/>
          <c:y val="0.13709135316418791"/>
          <c:w val="0.7985628150353985"/>
          <c:h val="0.73568241469818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ChemSuccess!#REF!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0C0"/>
            </a:solidFill>
            <a:ln>
              <a:solidFill>
                <a:prstClr val="black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ChemSuccess!#REF!</c:f>
            </c:multiLvlStrRef>
          </c:cat>
          <c:val>
            <c:numRef>
              <c:f>ChemSuccess!#REF!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93632"/>
        <c:axId val="105495168"/>
      </c:barChart>
      <c:catAx>
        <c:axId val="105493632"/>
        <c:scaling>
          <c:orientation val="minMax"/>
        </c:scaling>
        <c:delete val="0"/>
        <c:axPos val="l"/>
        <c:majorGridlines>
          <c:spPr>
            <a:ln w="9525"/>
          </c:spPr>
        </c:majorGridlines>
        <c:majorTickMark val="none"/>
        <c:minorTickMark val="none"/>
        <c:tickLblPos val="low"/>
        <c:txPr>
          <a:bodyPr/>
          <a:lstStyle/>
          <a:p>
            <a:pPr>
              <a:defRPr sz="800" b="0"/>
            </a:pPr>
            <a:endParaRPr lang="en-US"/>
          </a:p>
        </c:txPr>
        <c:crossAx val="105495168"/>
        <c:crossesAt val="0"/>
        <c:auto val="0"/>
        <c:lblAlgn val="ctr"/>
        <c:lblOffset val="0"/>
        <c:noMultiLvlLbl val="0"/>
      </c:catAx>
      <c:valAx>
        <c:axId val="1054951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0549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19050</xdr:rowOff>
    </xdr:from>
    <xdr:to>
      <xdr:col>7</xdr:col>
      <xdr:colOff>9525</xdr:colOff>
      <xdr:row>45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180974</xdr:rowOff>
    </xdr:from>
    <xdr:to>
      <xdr:col>7</xdr:col>
      <xdr:colOff>19049</xdr:colOff>
      <xdr:row>68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9524</xdr:rowOff>
    </xdr:from>
    <xdr:to>
      <xdr:col>7</xdr:col>
      <xdr:colOff>695325</xdr:colOff>
      <xdr:row>45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161924</xdr:rowOff>
    </xdr:from>
    <xdr:to>
      <xdr:col>9</xdr:col>
      <xdr:colOff>514349</xdr:colOff>
      <xdr:row>126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47625</xdr:rowOff>
    </xdr:from>
    <xdr:to>
      <xdr:col>5</xdr:col>
      <xdr:colOff>114300</xdr:colOff>
      <xdr:row>128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25</xdr:row>
      <xdr:rowOff>9525</xdr:rowOff>
    </xdr:from>
    <xdr:to>
      <xdr:col>13</xdr:col>
      <xdr:colOff>38100</xdr:colOff>
      <xdr:row>56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152400</xdr:rowOff>
    </xdr:from>
    <xdr:to>
      <xdr:col>13</xdr:col>
      <xdr:colOff>9525</xdr:colOff>
      <xdr:row>78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66676</xdr:rowOff>
    </xdr:from>
    <xdr:to>
      <xdr:col>7</xdr:col>
      <xdr:colOff>0</xdr:colOff>
      <xdr:row>36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107</xdr:row>
      <xdr:rowOff>47625</xdr:rowOff>
    </xdr:from>
    <xdr:to>
      <xdr:col>5</xdr:col>
      <xdr:colOff>114300</xdr:colOff>
      <xdr:row>124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13</xdr:col>
      <xdr:colOff>476250</xdr:colOff>
      <xdr:row>56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19050</xdr:rowOff>
    </xdr:from>
    <xdr:to>
      <xdr:col>7</xdr:col>
      <xdr:colOff>9525</xdr:colOff>
      <xdr:row>46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180974</xdr:rowOff>
    </xdr:from>
    <xdr:to>
      <xdr:col>7</xdr:col>
      <xdr:colOff>19049</xdr:colOff>
      <xdr:row>69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152401</xdr:rowOff>
    </xdr:from>
    <xdr:to>
      <xdr:col>8</xdr:col>
      <xdr:colOff>19050</xdr:colOff>
      <xdr:row>43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K8" sqref="K8"/>
    </sheetView>
  </sheetViews>
  <sheetFormatPr defaultRowHeight="14.4" x14ac:dyDescent="0.3"/>
  <cols>
    <col min="1" max="1" width="10.5546875" customWidth="1"/>
    <col min="2" max="2" width="14.88671875" customWidth="1"/>
    <col min="3" max="6" width="11.6640625" style="1" customWidth="1"/>
    <col min="7" max="7" width="11.6640625" customWidth="1"/>
    <col min="8" max="8" width="11.6640625" style="1" customWidth="1"/>
    <col min="9" max="9" width="11.6640625" customWidth="1"/>
    <col min="10" max="10" width="11.109375" customWidth="1"/>
    <col min="12" max="12" width="12.109375" customWidth="1"/>
    <col min="13" max="17" width="10.6640625" customWidth="1"/>
  </cols>
  <sheetData>
    <row r="1" spans="1:13" x14ac:dyDescent="0.3">
      <c r="A1" s="45" t="s">
        <v>90</v>
      </c>
      <c r="B1" s="70" t="s">
        <v>99</v>
      </c>
    </row>
    <row r="2" spans="1:13" x14ac:dyDescent="0.3">
      <c r="A2" s="94" t="s">
        <v>9</v>
      </c>
      <c r="B2" s="94" t="s">
        <v>4</v>
      </c>
      <c r="C2" s="94" t="s">
        <v>0</v>
      </c>
      <c r="D2" s="94" t="s">
        <v>1</v>
      </c>
      <c r="E2" s="94" t="s">
        <v>2</v>
      </c>
      <c r="F2" s="94" t="s">
        <v>16</v>
      </c>
      <c r="G2" s="94" t="s">
        <v>108</v>
      </c>
      <c r="H2" t="str">
        <f>B1&amp;": Budget Expenditure Trends"</f>
        <v>Automotive: Budget Expenditure Trends</v>
      </c>
    </row>
    <row r="3" spans="1:13" x14ac:dyDescent="0.3">
      <c r="A3" s="43">
        <v>1</v>
      </c>
      <c r="B3" s="11" t="s">
        <v>13</v>
      </c>
      <c r="C3" s="71">
        <v>257635</v>
      </c>
      <c r="D3" s="71">
        <v>261039</v>
      </c>
      <c r="E3" s="71">
        <v>263253</v>
      </c>
      <c r="F3" s="71">
        <v>276531</v>
      </c>
      <c r="G3" s="71">
        <v>284589</v>
      </c>
      <c r="H3" t="s">
        <v>14</v>
      </c>
    </row>
    <row r="4" spans="1:13" x14ac:dyDescent="0.3">
      <c r="A4" s="43">
        <v>2</v>
      </c>
      <c r="B4" s="11" t="s">
        <v>15</v>
      </c>
      <c r="C4" s="71">
        <v>76094</v>
      </c>
      <c r="D4" s="71">
        <v>61124</v>
      </c>
      <c r="E4" s="71">
        <v>71437</v>
      </c>
      <c r="F4" s="71">
        <v>62727</v>
      </c>
      <c r="G4" s="71">
        <v>52312</v>
      </c>
      <c r="H4" t="s">
        <v>14</v>
      </c>
    </row>
    <row r="5" spans="1:13" x14ac:dyDescent="0.3">
      <c r="A5" s="43">
        <v>3</v>
      </c>
      <c r="B5" s="11" t="s">
        <v>101</v>
      </c>
      <c r="C5" s="71">
        <v>148929</v>
      </c>
      <c r="D5" s="71">
        <v>150369</v>
      </c>
      <c r="E5" s="71">
        <v>151196</v>
      </c>
      <c r="F5" s="71">
        <v>155452</v>
      </c>
      <c r="G5" s="71">
        <v>138590</v>
      </c>
      <c r="H5" t="s">
        <v>14</v>
      </c>
    </row>
    <row r="6" spans="1:13" x14ac:dyDescent="0.3">
      <c r="A6" s="43">
        <v>4</v>
      </c>
      <c r="B6" s="11" t="s">
        <v>102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t="s">
        <v>14</v>
      </c>
    </row>
    <row r="7" spans="1:13" x14ac:dyDescent="0.3">
      <c r="A7" s="43">
        <v>5</v>
      </c>
      <c r="B7" s="11" t="s">
        <v>103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t="s">
        <v>14</v>
      </c>
    </row>
    <row r="8" spans="1:13" x14ac:dyDescent="0.3">
      <c r="A8" s="43">
        <v>6</v>
      </c>
      <c r="B8" s="11" t="s">
        <v>104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t="s">
        <v>14</v>
      </c>
    </row>
    <row r="9" spans="1:13" x14ac:dyDescent="0.3">
      <c r="A9" s="43">
        <v>7</v>
      </c>
      <c r="B9" s="11" t="s">
        <v>105</v>
      </c>
      <c r="C9" s="71">
        <v>7446</v>
      </c>
      <c r="D9" s="71">
        <v>12763</v>
      </c>
      <c r="E9" s="71">
        <v>7256</v>
      </c>
      <c r="F9" s="71">
        <v>9585</v>
      </c>
      <c r="G9" s="71">
        <v>6000</v>
      </c>
      <c r="H9" t="s">
        <v>14</v>
      </c>
    </row>
    <row r="10" spans="1:13" x14ac:dyDescent="0.3">
      <c r="A10" s="43">
        <v>8</v>
      </c>
      <c r="B10" s="11" t="s">
        <v>106</v>
      </c>
      <c r="C10" s="71">
        <v>100</v>
      </c>
      <c r="D10" s="71">
        <v>1000</v>
      </c>
      <c r="E10" s="71">
        <v>3630</v>
      </c>
      <c r="F10" s="71">
        <v>13447</v>
      </c>
      <c r="G10" s="71">
        <v>6000</v>
      </c>
      <c r="H10" t="s">
        <v>14</v>
      </c>
    </row>
    <row r="11" spans="1:13" x14ac:dyDescent="0.3">
      <c r="A11" s="43">
        <v>9</v>
      </c>
      <c r="B11" s="11" t="s">
        <v>107</v>
      </c>
      <c r="C11" s="71">
        <v>23180</v>
      </c>
      <c r="D11" s="71">
        <v>22001</v>
      </c>
      <c r="E11" s="71">
        <v>36370</v>
      </c>
      <c r="F11" s="71">
        <v>51704</v>
      </c>
      <c r="G11" s="71">
        <v>25000</v>
      </c>
      <c r="H11" t="s">
        <v>14</v>
      </c>
    </row>
    <row r="12" spans="1:13" x14ac:dyDescent="0.3">
      <c r="A12" s="95"/>
      <c r="B12" s="96" t="s">
        <v>3</v>
      </c>
      <c r="C12" s="97">
        <f>SUM(C3:C11)</f>
        <v>513384</v>
      </c>
      <c r="D12" s="97">
        <f t="shared" ref="D12:G12" si="0">SUM(D3:D11)</f>
        <v>508296</v>
      </c>
      <c r="E12" s="97">
        <f t="shared" si="0"/>
        <v>533142</v>
      </c>
      <c r="F12" s="97">
        <f t="shared" si="0"/>
        <v>569446</v>
      </c>
      <c r="G12" s="97">
        <f t="shared" si="0"/>
        <v>512491</v>
      </c>
      <c r="H12"/>
    </row>
    <row r="13" spans="1:13" x14ac:dyDescent="0.3">
      <c r="C13"/>
      <c r="D13"/>
      <c r="E13"/>
      <c r="F13"/>
      <c r="H13"/>
    </row>
    <row r="14" spans="1:13" ht="75.75" customHeight="1" x14ac:dyDescent="0.3">
      <c r="A14" s="94" t="s">
        <v>9</v>
      </c>
      <c r="B14" s="94" t="s">
        <v>4</v>
      </c>
      <c r="C14" s="94" t="s">
        <v>0</v>
      </c>
      <c r="D14" s="94" t="s">
        <v>1</v>
      </c>
      <c r="E14" s="94" t="s">
        <v>2</v>
      </c>
      <c r="F14" s="94" t="s">
        <v>7</v>
      </c>
      <c r="G14" s="94" t="s">
        <v>16</v>
      </c>
      <c r="H14" s="94" t="s">
        <v>88</v>
      </c>
      <c r="I14" s="94" t="s">
        <v>89</v>
      </c>
      <c r="M14" s="1"/>
    </row>
    <row r="15" spans="1:13" x14ac:dyDescent="0.3">
      <c r="A15" s="8">
        <v>1</v>
      </c>
      <c r="B15" s="7" t="s">
        <v>82</v>
      </c>
      <c r="C15" s="2">
        <f>C3</f>
        <v>257635</v>
      </c>
      <c r="D15" s="2">
        <f t="shared" ref="D15:E15" si="1">D3</f>
        <v>261039</v>
      </c>
      <c r="E15" s="2">
        <f t="shared" si="1"/>
        <v>263253</v>
      </c>
      <c r="F15" s="2">
        <f t="shared" ref="F15:F23" si="2">IF(C15+D15+E15=0,0,AVERAGEIF(C15:E15,"&gt;0"))</f>
        <v>260642.33333333334</v>
      </c>
      <c r="G15" s="2">
        <f>F3</f>
        <v>276531</v>
      </c>
      <c r="H15" s="3">
        <f>IF(F15=0,0,(G15-F15)/F15)</f>
        <v>6.0959654801535139E-2</v>
      </c>
      <c r="I15" s="3">
        <f>CollegeBud!I16</f>
        <v>8.2584763004792366E-2</v>
      </c>
      <c r="M15" s="44"/>
    </row>
    <row r="16" spans="1:13" x14ac:dyDescent="0.3">
      <c r="A16" s="8">
        <v>2</v>
      </c>
      <c r="B16" s="7" t="s">
        <v>83</v>
      </c>
      <c r="C16" s="2">
        <f t="shared" ref="C16:E16" si="3">C4</f>
        <v>76094</v>
      </c>
      <c r="D16" s="2">
        <f t="shared" si="3"/>
        <v>61124</v>
      </c>
      <c r="E16" s="2">
        <f t="shared" si="3"/>
        <v>71437</v>
      </c>
      <c r="F16" s="2">
        <f t="shared" si="2"/>
        <v>69551.666666666672</v>
      </c>
      <c r="G16" s="2">
        <f t="shared" ref="G16:G23" si="4">F4</f>
        <v>62727</v>
      </c>
      <c r="H16" s="3">
        <f t="shared" ref="H16:H23" si="5">IF(F16=0,0,(G16-F16)/F16)</f>
        <v>-9.8123697011813824E-2</v>
      </c>
      <c r="I16" s="3">
        <f>CollegeBud!I17</f>
        <v>-7.9229265967735066E-2</v>
      </c>
      <c r="M16" s="44"/>
    </row>
    <row r="17" spans="1:13" x14ac:dyDescent="0.3">
      <c r="A17" s="8">
        <v>3</v>
      </c>
      <c r="B17" s="7" t="s">
        <v>84</v>
      </c>
      <c r="C17" s="2">
        <f t="shared" ref="C17:E17" si="6">C5</f>
        <v>148929</v>
      </c>
      <c r="D17" s="2">
        <f t="shared" si="6"/>
        <v>150369</v>
      </c>
      <c r="E17" s="2">
        <f t="shared" si="6"/>
        <v>151196</v>
      </c>
      <c r="F17" s="2">
        <f t="shared" si="2"/>
        <v>150164.66666666666</v>
      </c>
      <c r="G17" s="2">
        <f t="shared" si="4"/>
        <v>155452</v>
      </c>
      <c r="H17" s="3">
        <f t="shared" si="5"/>
        <v>3.5210235874395729E-2</v>
      </c>
      <c r="I17" s="3">
        <f>CollegeBud!I18</f>
        <v>-6.9080938867583985E-2</v>
      </c>
      <c r="M17" s="44"/>
    </row>
    <row r="18" spans="1:13" x14ac:dyDescent="0.3">
      <c r="A18" s="8">
        <v>4</v>
      </c>
      <c r="B18" s="7" t="s">
        <v>67</v>
      </c>
      <c r="C18" s="2">
        <f t="shared" ref="C18:E18" si="7">C6</f>
        <v>0</v>
      </c>
      <c r="D18" s="2">
        <f t="shared" si="7"/>
        <v>0</v>
      </c>
      <c r="E18" s="2">
        <f t="shared" si="7"/>
        <v>0</v>
      </c>
      <c r="F18" s="2">
        <f t="shared" si="2"/>
        <v>0</v>
      </c>
      <c r="G18" s="2">
        <f t="shared" si="4"/>
        <v>0</v>
      </c>
      <c r="H18" s="3">
        <f t="shared" si="5"/>
        <v>0</v>
      </c>
      <c r="I18" s="3">
        <f>CollegeBud!I19</f>
        <v>2.2367093415704656E-2</v>
      </c>
      <c r="M18" s="44"/>
    </row>
    <row r="19" spans="1:13" x14ac:dyDescent="0.3">
      <c r="A19" s="8">
        <v>5</v>
      </c>
      <c r="B19" s="7" t="s">
        <v>80</v>
      </c>
      <c r="C19" s="2">
        <f t="shared" ref="C19:E19" si="8">C7</f>
        <v>0</v>
      </c>
      <c r="D19" s="2">
        <f t="shared" si="8"/>
        <v>0</v>
      </c>
      <c r="E19" s="2">
        <f t="shared" si="8"/>
        <v>0</v>
      </c>
      <c r="F19" s="2">
        <f t="shared" si="2"/>
        <v>0</v>
      </c>
      <c r="G19" s="2">
        <f t="shared" si="4"/>
        <v>0</v>
      </c>
      <c r="H19" s="3">
        <f t="shared" si="5"/>
        <v>0</v>
      </c>
      <c r="I19" s="3">
        <f>CollegeBud!I20</f>
        <v>6.1458378912951965E-2</v>
      </c>
      <c r="M19" s="44"/>
    </row>
    <row r="20" spans="1:13" x14ac:dyDescent="0.3">
      <c r="A20" s="8">
        <v>6</v>
      </c>
      <c r="B20" s="7" t="s">
        <v>81</v>
      </c>
      <c r="C20" s="2">
        <f t="shared" ref="C20:E20" si="9">C8</f>
        <v>0</v>
      </c>
      <c r="D20" s="2">
        <f t="shared" si="9"/>
        <v>0</v>
      </c>
      <c r="E20" s="2">
        <f t="shared" si="9"/>
        <v>0</v>
      </c>
      <c r="F20" s="2">
        <f t="shared" si="2"/>
        <v>0</v>
      </c>
      <c r="G20" s="2">
        <f t="shared" si="4"/>
        <v>0</v>
      </c>
      <c r="H20" s="3">
        <f t="shared" si="5"/>
        <v>0</v>
      </c>
      <c r="I20" s="3">
        <f>CollegeBud!I21</f>
        <v>-3.6532224810262659E-3</v>
      </c>
      <c r="M20" s="44"/>
    </row>
    <row r="21" spans="1:13" x14ac:dyDescent="0.3">
      <c r="A21" s="8">
        <v>7</v>
      </c>
      <c r="B21" s="7" t="s">
        <v>85</v>
      </c>
      <c r="C21" s="2">
        <f t="shared" ref="C21:E21" si="10">C9</f>
        <v>7446</v>
      </c>
      <c r="D21" s="2">
        <f t="shared" si="10"/>
        <v>12763</v>
      </c>
      <c r="E21" s="2">
        <f t="shared" si="10"/>
        <v>7256</v>
      </c>
      <c r="F21" s="2">
        <f t="shared" si="2"/>
        <v>9155</v>
      </c>
      <c r="G21" s="2">
        <f t="shared" si="4"/>
        <v>9585</v>
      </c>
      <c r="H21" s="3">
        <f t="shared" si="5"/>
        <v>4.6968869470234847E-2</v>
      </c>
      <c r="I21" s="3">
        <f>CollegeBud!I22</f>
        <v>9.5793556004384276E-3</v>
      </c>
      <c r="M21" s="44"/>
    </row>
    <row r="22" spans="1:13" x14ac:dyDescent="0.3">
      <c r="A22" s="8">
        <v>8</v>
      </c>
      <c r="B22" s="7" t="s">
        <v>86</v>
      </c>
      <c r="C22" s="2">
        <f t="shared" ref="C22:E22" si="11">C10</f>
        <v>100</v>
      </c>
      <c r="D22" s="2">
        <f t="shared" si="11"/>
        <v>1000</v>
      </c>
      <c r="E22" s="2">
        <f t="shared" si="11"/>
        <v>3630</v>
      </c>
      <c r="F22" s="2">
        <f t="shared" si="2"/>
        <v>1576.6666666666667</v>
      </c>
      <c r="G22" s="2">
        <f t="shared" si="4"/>
        <v>13447</v>
      </c>
      <c r="H22" s="3">
        <f t="shared" si="5"/>
        <v>7.5287526427061309</v>
      </c>
      <c r="I22" s="3">
        <f>CollegeBud!I23</f>
        <v>2.0417813303119384E-2</v>
      </c>
      <c r="M22" s="44"/>
    </row>
    <row r="23" spans="1:13" x14ac:dyDescent="0.3">
      <c r="A23" s="8">
        <v>9</v>
      </c>
      <c r="B23" s="7" t="s">
        <v>87</v>
      </c>
      <c r="C23" s="2">
        <f t="shared" ref="C23:E23" si="12">C11</f>
        <v>23180</v>
      </c>
      <c r="D23" s="2">
        <f t="shared" si="12"/>
        <v>22001</v>
      </c>
      <c r="E23" s="2">
        <f t="shared" si="12"/>
        <v>36370</v>
      </c>
      <c r="F23" s="2">
        <f t="shared" si="2"/>
        <v>27183.666666666668</v>
      </c>
      <c r="G23" s="2">
        <f t="shared" si="4"/>
        <v>51704</v>
      </c>
      <c r="H23" s="3">
        <f t="shared" si="5"/>
        <v>0.9020245000061311</v>
      </c>
      <c r="I23" s="3">
        <f>CollegeBud!I24</f>
        <v>0.1808543250898284</v>
      </c>
      <c r="M23" s="44"/>
    </row>
    <row r="24" spans="1:13" x14ac:dyDescent="0.3">
      <c r="A24" s="98"/>
      <c r="B24" s="99" t="s">
        <v>3</v>
      </c>
      <c r="C24" s="100">
        <f>SUM(C14:C23)</f>
        <v>513384</v>
      </c>
      <c r="D24" s="100">
        <f>SUM(D14:D23)</f>
        <v>508296</v>
      </c>
      <c r="E24" s="100">
        <f>SUM(E14:E23)</f>
        <v>533142</v>
      </c>
      <c r="F24" s="100">
        <f>AVERAGEIF(C24:E24,"&lt;&gt;0")</f>
        <v>518274</v>
      </c>
      <c r="G24" s="100">
        <f>SUM(G14:G23)</f>
        <v>569446</v>
      </c>
      <c r="H24" s="101"/>
      <c r="I24" s="102">
        <f>CollegeBud!I25</f>
        <v>3.4032358642203649E-4</v>
      </c>
      <c r="M24" s="44"/>
    </row>
    <row r="25" spans="1:13" x14ac:dyDescent="0.3">
      <c r="M25" s="44"/>
    </row>
    <row r="26" spans="1:13" x14ac:dyDescent="0.3">
      <c r="M26" s="44"/>
    </row>
    <row r="75" spans="4:8" x14ac:dyDescent="0.3">
      <c r="D75"/>
      <c r="E75"/>
      <c r="F75"/>
      <c r="H75"/>
    </row>
    <row r="76" spans="4:8" x14ac:dyDescent="0.3">
      <c r="D76"/>
      <c r="E76"/>
      <c r="F76"/>
      <c r="H76"/>
    </row>
    <row r="77" spans="4:8" x14ac:dyDescent="0.3">
      <c r="D77"/>
      <c r="E77"/>
      <c r="F77"/>
      <c r="H77"/>
    </row>
    <row r="78" spans="4:8" x14ac:dyDescent="0.3">
      <c r="D78"/>
      <c r="E78"/>
      <c r="F78"/>
      <c r="H78"/>
    </row>
    <row r="79" spans="4:8" x14ac:dyDescent="0.3">
      <c r="D79"/>
      <c r="E79"/>
      <c r="F79"/>
      <c r="H79"/>
    </row>
    <row r="80" spans="4:8" x14ac:dyDescent="0.3">
      <c r="D80"/>
      <c r="E80"/>
      <c r="F80"/>
      <c r="H80"/>
    </row>
    <row r="81" spans="4:8" x14ac:dyDescent="0.3">
      <c r="D81"/>
      <c r="E81"/>
      <c r="F81"/>
      <c r="H81"/>
    </row>
    <row r="82" spans="4:8" x14ac:dyDescent="0.3">
      <c r="D82"/>
      <c r="E82"/>
      <c r="F82"/>
      <c r="H82"/>
    </row>
    <row r="83" spans="4:8" x14ac:dyDescent="0.3">
      <c r="D83"/>
      <c r="E83"/>
      <c r="F83"/>
      <c r="H8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7" sqref="G7"/>
    </sheetView>
  </sheetViews>
  <sheetFormatPr defaultColWidth="9.109375" defaultRowHeight="13.8" x14ac:dyDescent="0.3"/>
  <cols>
    <col min="1" max="1" width="16.44140625" style="65" customWidth="1"/>
    <col min="2" max="7" width="10.6640625" style="65" customWidth="1"/>
    <col min="8" max="8" width="10.6640625" style="66" customWidth="1"/>
    <col min="9" max="9" width="10.6640625" style="65" customWidth="1"/>
    <col min="10" max="31" width="7.6640625" style="65" customWidth="1"/>
    <col min="32" max="16384" width="9.109375" style="65"/>
  </cols>
  <sheetData>
    <row r="1" spans="1:11" ht="15.6" x14ac:dyDescent="0.3">
      <c r="A1" s="53" t="s">
        <v>91</v>
      </c>
      <c r="B1" s="64" t="s">
        <v>99</v>
      </c>
      <c r="C1" s="93"/>
    </row>
    <row r="2" spans="1:11" ht="14.4" x14ac:dyDescent="0.3">
      <c r="A2" s="56" t="s">
        <v>4</v>
      </c>
      <c r="B2" s="67" t="s">
        <v>0</v>
      </c>
      <c r="C2" s="67" t="s">
        <v>1</v>
      </c>
      <c r="D2" s="67" t="s">
        <v>2</v>
      </c>
      <c r="E2" s="67" t="s">
        <v>16</v>
      </c>
      <c r="H2" s="65"/>
    </row>
    <row r="3" spans="1:11" x14ac:dyDescent="0.3">
      <c r="A3" s="57" t="s">
        <v>26</v>
      </c>
      <c r="B3" s="62">
        <v>53</v>
      </c>
      <c r="C3" s="62">
        <v>50</v>
      </c>
      <c r="D3" s="62">
        <v>52</v>
      </c>
      <c r="E3" s="62">
        <v>50</v>
      </c>
      <c r="F3" s="65" t="s">
        <v>14</v>
      </c>
      <c r="H3" s="65"/>
    </row>
    <row r="4" spans="1:11" x14ac:dyDescent="0.3">
      <c r="A4" s="57" t="s">
        <v>27</v>
      </c>
      <c r="B4" s="63">
        <v>1284</v>
      </c>
      <c r="C4" s="63">
        <v>1232</v>
      </c>
      <c r="D4" s="63">
        <v>1171</v>
      </c>
      <c r="E4" s="63">
        <v>1230</v>
      </c>
      <c r="F4" s="65" t="s">
        <v>14</v>
      </c>
      <c r="G4" s="109"/>
      <c r="H4" s="109"/>
    </row>
    <row r="5" spans="1:11" x14ac:dyDescent="0.3">
      <c r="A5" s="57" t="s">
        <v>28</v>
      </c>
      <c r="B5" s="63">
        <v>128</v>
      </c>
      <c r="C5" s="63">
        <v>123</v>
      </c>
      <c r="D5" s="63">
        <v>116</v>
      </c>
      <c r="E5" s="63">
        <v>120</v>
      </c>
      <c r="F5" s="68" t="s">
        <v>14</v>
      </c>
      <c r="G5" s="68"/>
      <c r="H5" s="65"/>
    </row>
    <row r="6" spans="1:11" x14ac:dyDescent="0.3">
      <c r="A6" s="57" t="s">
        <v>13</v>
      </c>
      <c r="B6" s="62">
        <v>2.0299999999999998</v>
      </c>
      <c r="C6" s="62">
        <v>2.06</v>
      </c>
      <c r="D6" s="62">
        <v>2.12</v>
      </c>
      <c r="E6" s="62">
        <v>2.0699999999999998</v>
      </c>
      <c r="F6" s="65" t="s">
        <v>14</v>
      </c>
      <c r="G6" s="69"/>
      <c r="H6" s="65"/>
    </row>
    <row r="7" spans="1:11" x14ac:dyDescent="0.3">
      <c r="A7" s="57" t="s">
        <v>15</v>
      </c>
      <c r="B7" s="62">
        <v>1.42</v>
      </c>
      <c r="C7" s="62">
        <v>1.1499999999999999</v>
      </c>
      <c r="D7" s="62">
        <v>1.35</v>
      </c>
      <c r="E7" s="62">
        <v>1.1499999999999999</v>
      </c>
      <c r="F7" s="65" t="s">
        <v>14</v>
      </c>
      <c r="G7" s="69"/>
      <c r="H7" s="65"/>
    </row>
    <row r="8" spans="1:11" x14ac:dyDescent="0.3">
      <c r="A8" s="57" t="s">
        <v>29</v>
      </c>
      <c r="B8" s="62">
        <v>0</v>
      </c>
      <c r="C8" s="62">
        <v>0</v>
      </c>
      <c r="D8" s="62">
        <v>0</v>
      </c>
      <c r="E8" s="62">
        <v>0</v>
      </c>
      <c r="F8" s="65" t="s">
        <v>14</v>
      </c>
      <c r="G8" s="69"/>
      <c r="H8" s="65"/>
    </row>
    <row r="9" spans="1:11" x14ac:dyDescent="0.3">
      <c r="A9" s="57" t="s">
        <v>30</v>
      </c>
      <c r="B9" s="62">
        <v>3.46</v>
      </c>
      <c r="C9" s="62">
        <v>3.21</v>
      </c>
      <c r="D9" s="62">
        <v>3.47</v>
      </c>
      <c r="E9" s="62">
        <v>3.22</v>
      </c>
      <c r="F9" s="65" t="s">
        <v>14</v>
      </c>
      <c r="G9" s="69"/>
      <c r="H9" s="65"/>
    </row>
    <row r="10" spans="1:11" x14ac:dyDescent="0.3">
      <c r="J10" s="69"/>
      <c r="K10" s="65" t="s">
        <v>14</v>
      </c>
    </row>
    <row r="11" spans="1:11" ht="14.4" x14ac:dyDescent="0.3">
      <c r="A11" s="58" t="str">
        <f>B1&amp;": Productivity Changes"</f>
        <v>Automotive: Productivity Changes</v>
      </c>
      <c r="B11" s="54"/>
      <c r="C11" s="54"/>
      <c r="D11" s="54"/>
      <c r="E11" s="54"/>
      <c r="G11" s="54"/>
      <c r="H11" s="55"/>
    </row>
    <row r="12" spans="1:11" ht="28.8" x14ac:dyDescent="0.3">
      <c r="A12" s="56" t="s">
        <v>4</v>
      </c>
      <c r="B12" s="56" t="s">
        <v>0</v>
      </c>
      <c r="C12" s="56" t="s">
        <v>1</v>
      </c>
      <c r="D12" s="56" t="s">
        <v>2</v>
      </c>
      <c r="E12" s="56" t="s">
        <v>7</v>
      </c>
      <c r="F12" s="56" t="s">
        <v>16</v>
      </c>
      <c r="G12" s="56" t="s">
        <v>11</v>
      </c>
      <c r="H12" s="56" t="s">
        <v>10</v>
      </c>
    </row>
    <row r="13" spans="1:11" x14ac:dyDescent="0.3">
      <c r="A13" s="59" t="str">
        <f>A3</f>
        <v xml:space="preserve">Sections </v>
      </c>
      <c r="B13" s="25">
        <f t="shared" ref="B13:D13" si="0">B3</f>
        <v>53</v>
      </c>
      <c r="C13" s="25">
        <f t="shared" si="0"/>
        <v>50</v>
      </c>
      <c r="D13" s="25">
        <f t="shared" si="0"/>
        <v>52</v>
      </c>
      <c r="E13" s="25">
        <f>SUM(B13:D13)/3</f>
        <v>51.666666666666664</v>
      </c>
      <c r="F13" s="25">
        <f t="shared" ref="F13:F19" si="1">E3</f>
        <v>50</v>
      </c>
      <c r="G13" s="37">
        <f>IF(E13=0,0,(F13-E13)/E13)</f>
        <v>-3.225806451612899E-2</v>
      </c>
      <c r="H13" s="60">
        <f>CollegeProduction!G12</f>
        <v>-0.10871538810712669</v>
      </c>
    </row>
    <row r="14" spans="1:11" x14ac:dyDescent="0.3">
      <c r="A14" s="59" t="str">
        <f t="shared" ref="A14:D14" si="2">A4</f>
        <v xml:space="preserve">Census </v>
      </c>
      <c r="B14" s="25">
        <f t="shared" si="2"/>
        <v>1284</v>
      </c>
      <c r="C14" s="25">
        <f t="shared" si="2"/>
        <v>1232</v>
      </c>
      <c r="D14" s="25">
        <f t="shared" si="2"/>
        <v>1171</v>
      </c>
      <c r="E14" s="25">
        <f t="shared" ref="E14:E19" si="3">SUM(B14:D14)/3</f>
        <v>1229</v>
      </c>
      <c r="F14" s="25">
        <f t="shared" si="1"/>
        <v>1230</v>
      </c>
      <c r="G14" s="37">
        <f t="shared" ref="G14:G21" si="4">IF(E14=0,0,(F14-E14)/E14)</f>
        <v>8.1366965012205042E-4</v>
      </c>
      <c r="H14" s="60">
        <f>CollegeProduction!G13</f>
        <v>-7.6298966527734755E-2</v>
      </c>
    </row>
    <row r="15" spans="1:11" x14ac:dyDescent="0.3">
      <c r="A15" s="59" t="str">
        <f t="shared" ref="A15:D15" si="5">A5</f>
        <v xml:space="preserve">FTES </v>
      </c>
      <c r="B15" s="25">
        <f t="shared" si="5"/>
        <v>128</v>
      </c>
      <c r="C15" s="25">
        <f t="shared" si="5"/>
        <v>123</v>
      </c>
      <c r="D15" s="25">
        <f t="shared" si="5"/>
        <v>116</v>
      </c>
      <c r="E15" s="25">
        <f t="shared" si="3"/>
        <v>122.33333333333333</v>
      </c>
      <c r="F15" s="25">
        <f t="shared" si="1"/>
        <v>120</v>
      </c>
      <c r="G15" s="37">
        <f t="shared" si="4"/>
        <v>-1.9073569482288791E-2</v>
      </c>
      <c r="H15" s="60">
        <f>CollegeProduction!G14</f>
        <v>-6.1898454746136866E-2</v>
      </c>
    </row>
    <row r="16" spans="1:11" x14ac:dyDescent="0.3">
      <c r="A16" s="59" t="str">
        <f t="shared" ref="A16:D16" si="6">A6</f>
        <v xml:space="preserve">FT Faculty </v>
      </c>
      <c r="B16" s="61">
        <f t="shared" si="6"/>
        <v>2.0299999999999998</v>
      </c>
      <c r="C16" s="61">
        <f t="shared" si="6"/>
        <v>2.06</v>
      </c>
      <c r="D16" s="61">
        <f t="shared" si="6"/>
        <v>2.12</v>
      </c>
      <c r="E16" s="25">
        <f t="shared" si="3"/>
        <v>2.0699999999999998</v>
      </c>
      <c r="F16" s="61">
        <f t="shared" si="1"/>
        <v>2.0699999999999998</v>
      </c>
      <c r="G16" s="37">
        <f t="shared" si="4"/>
        <v>0</v>
      </c>
      <c r="H16" s="60">
        <f>CollegeProduction!G15</f>
        <v>0.10339605056212496</v>
      </c>
    </row>
    <row r="17" spans="1:8" x14ac:dyDescent="0.3">
      <c r="A17" s="59" t="str">
        <f t="shared" ref="A17:D17" si="7">A7</f>
        <v xml:space="preserve">PT Faculty </v>
      </c>
      <c r="B17" s="61">
        <f t="shared" si="7"/>
        <v>1.42</v>
      </c>
      <c r="C17" s="61">
        <f t="shared" si="7"/>
        <v>1.1499999999999999</v>
      </c>
      <c r="D17" s="61">
        <f t="shared" si="7"/>
        <v>1.35</v>
      </c>
      <c r="E17" s="25">
        <f t="shared" si="3"/>
        <v>1.3066666666666666</v>
      </c>
      <c r="F17" s="61">
        <f t="shared" si="1"/>
        <v>1.1499999999999999</v>
      </c>
      <c r="G17" s="37">
        <f t="shared" si="4"/>
        <v>-0.11989795918367352</v>
      </c>
      <c r="H17" s="60">
        <f>CollegeProduction!G16</f>
        <v>-0.12114110678500924</v>
      </c>
    </row>
    <row r="18" spans="1:8" x14ac:dyDescent="0.3">
      <c r="A18" s="59" t="str">
        <f t="shared" ref="A18:D18" si="8">A8</f>
        <v xml:space="preserve">XL Faculty </v>
      </c>
      <c r="B18" s="61">
        <f t="shared" si="8"/>
        <v>0</v>
      </c>
      <c r="C18" s="61">
        <f t="shared" si="8"/>
        <v>0</v>
      </c>
      <c r="D18" s="61">
        <f t="shared" si="8"/>
        <v>0</v>
      </c>
      <c r="E18" s="25">
        <f t="shared" si="3"/>
        <v>0</v>
      </c>
      <c r="F18" s="61">
        <f t="shared" si="1"/>
        <v>0</v>
      </c>
      <c r="G18" s="37">
        <f t="shared" si="4"/>
        <v>0</v>
      </c>
      <c r="H18" s="60">
        <f>CollegeProduction!G17</f>
        <v>-0.24485488126649071</v>
      </c>
    </row>
    <row r="19" spans="1:8" x14ac:dyDescent="0.3">
      <c r="A19" s="59" t="str">
        <f t="shared" ref="A19:D19" si="9">A9</f>
        <v xml:space="preserve">Total Faculty </v>
      </c>
      <c r="B19" s="61">
        <f t="shared" si="9"/>
        <v>3.46</v>
      </c>
      <c r="C19" s="61">
        <f t="shared" si="9"/>
        <v>3.21</v>
      </c>
      <c r="D19" s="61">
        <f t="shared" si="9"/>
        <v>3.47</v>
      </c>
      <c r="E19" s="25">
        <f t="shared" si="3"/>
        <v>3.3800000000000003</v>
      </c>
      <c r="F19" s="61">
        <f t="shared" si="1"/>
        <v>3.22</v>
      </c>
      <c r="G19" s="37">
        <f t="shared" si="4"/>
        <v>-4.7337278106508916E-2</v>
      </c>
      <c r="H19" s="60">
        <f>CollegeProduction!G18</f>
        <v>-4.6735519206886698E-2</v>
      </c>
    </row>
    <row r="20" spans="1:8" x14ac:dyDescent="0.3">
      <c r="A20" s="59" t="s">
        <v>6</v>
      </c>
      <c r="B20" s="25">
        <f>B15*15</f>
        <v>1920</v>
      </c>
      <c r="C20" s="25">
        <f t="shared" ref="C20:F20" si="10">C15*15</f>
        <v>1845</v>
      </c>
      <c r="D20" s="25">
        <f t="shared" si="10"/>
        <v>1740</v>
      </c>
      <c r="E20" s="25">
        <f t="shared" si="10"/>
        <v>1835</v>
      </c>
      <c r="F20" s="25">
        <f t="shared" si="10"/>
        <v>1800</v>
      </c>
      <c r="G20" s="37">
        <f t="shared" si="4"/>
        <v>-1.9073569482288829E-2</v>
      </c>
      <c r="H20" s="60">
        <f>CollegeProduction!G19</f>
        <v>-6.1898454746136866E-2</v>
      </c>
    </row>
    <row r="21" spans="1:8" x14ac:dyDescent="0.3">
      <c r="A21" s="59" t="s">
        <v>92</v>
      </c>
      <c r="B21" s="25">
        <f>B20/B19</f>
        <v>554.91329479768785</v>
      </c>
      <c r="C21" s="25">
        <f t="shared" ref="C21:F21" si="11">C20/C19</f>
        <v>574.76635514018687</v>
      </c>
      <c r="D21" s="25">
        <f t="shared" si="11"/>
        <v>501.44092219020172</v>
      </c>
      <c r="E21" s="25">
        <f t="shared" si="11"/>
        <v>542.89940828402359</v>
      </c>
      <c r="F21" s="25">
        <f t="shared" si="11"/>
        <v>559.00621118012418</v>
      </c>
      <c r="G21" s="37">
        <f t="shared" si="4"/>
        <v>2.9668116506168938E-2</v>
      </c>
      <c r="H21" s="60">
        <f>CollegeProduction!G20</f>
        <v>-1.5906325940765891E-2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G39" sqref="G39"/>
    </sheetView>
  </sheetViews>
  <sheetFormatPr defaultColWidth="9.109375" defaultRowHeight="13.8" x14ac:dyDescent="0.3"/>
  <cols>
    <col min="1" max="1" width="11.44140625" style="4" customWidth="1"/>
    <col min="2" max="2" width="24.88671875" style="4" customWidth="1"/>
    <col min="3" max="7" width="9" style="4" customWidth="1"/>
    <col min="8" max="8" width="9" style="5" customWidth="1"/>
    <col min="9" max="9" width="9" style="4" customWidth="1"/>
    <col min="10" max="19" width="7.6640625" style="4" customWidth="1"/>
    <col min="20" max="16384" width="9.109375" style="4"/>
  </cols>
  <sheetData>
    <row r="1" spans="1:9" ht="14.4" x14ac:dyDescent="0.3">
      <c r="A1" s="45" t="s">
        <v>100</v>
      </c>
      <c r="B1" s="70" t="s">
        <v>99</v>
      </c>
    </row>
    <row r="2" spans="1:9" x14ac:dyDescent="0.3">
      <c r="A2" s="15" t="s">
        <v>17</v>
      </c>
      <c r="B2" s="15" t="s">
        <v>18</v>
      </c>
      <c r="C2" s="15" t="s">
        <v>0</v>
      </c>
      <c r="D2" s="15" t="s">
        <v>1</v>
      </c>
      <c r="E2" s="15" t="s">
        <v>2</v>
      </c>
      <c r="F2" s="15" t="s">
        <v>16</v>
      </c>
      <c r="G2" s="15" t="s">
        <v>24</v>
      </c>
      <c r="H2" s="4"/>
    </row>
    <row r="3" spans="1:9" x14ac:dyDescent="0.3">
      <c r="A3" s="49" t="s">
        <v>109</v>
      </c>
      <c r="B3" s="49" t="s">
        <v>110</v>
      </c>
      <c r="C3" s="50">
        <v>456</v>
      </c>
      <c r="D3" s="50">
        <v>480</v>
      </c>
      <c r="E3" s="50">
        <v>435</v>
      </c>
      <c r="F3" s="49">
        <v>485</v>
      </c>
      <c r="G3" s="49">
        <v>525</v>
      </c>
      <c r="H3" s="13" t="s">
        <v>14</v>
      </c>
      <c r="I3" s="4" t="s">
        <v>14</v>
      </c>
    </row>
    <row r="4" spans="1:9" x14ac:dyDescent="0.3">
      <c r="A4" s="49" t="s">
        <v>111</v>
      </c>
      <c r="B4" s="49" t="s">
        <v>112</v>
      </c>
      <c r="C4" s="49">
        <v>540</v>
      </c>
      <c r="D4" s="49">
        <v>465</v>
      </c>
      <c r="E4" s="49">
        <v>405</v>
      </c>
      <c r="F4" s="49">
        <v>450</v>
      </c>
      <c r="G4" s="49">
        <v>525</v>
      </c>
      <c r="H4" s="13" t="s">
        <v>14</v>
      </c>
      <c r="I4" s="4" t="s">
        <v>14</v>
      </c>
    </row>
    <row r="5" spans="1:9" x14ac:dyDescent="0.3">
      <c r="A5" s="49" t="s">
        <v>113</v>
      </c>
      <c r="B5" s="49" t="s">
        <v>114</v>
      </c>
      <c r="C5" s="49">
        <v>810</v>
      </c>
      <c r="D5" s="49">
        <v>698</v>
      </c>
      <c r="E5" s="49">
        <v>608</v>
      </c>
      <c r="F5" s="49">
        <v>675</v>
      </c>
      <c r="G5" s="49">
        <v>525</v>
      </c>
      <c r="H5" s="13" t="s">
        <v>14</v>
      </c>
      <c r="I5" s="4" t="s">
        <v>14</v>
      </c>
    </row>
    <row r="6" spans="1:9" x14ac:dyDescent="0.3">
      <c r="A6" s="49" t="s">
        <v>115</v>
      </c>
      <c r="B6" s="49" t="s">
        <v>116</v>
      </c>
      <c r="C6" s="49">
        <v>788</v>
      </c>
      <c r="D6" s="49">
        <v>698</v>
      </c>
      <c r="E6" s="49">
        <v>608</v>
      </c>
      <c r="F6" s="49">
        <v>675</v>
      </c>
      <c r="G6" s="49">
        <v>525</v>
      </c>
      <c r="H6" s="13" t="s">
        <v>14</v>
      </c>
      <c r="I6" s="4" t="s">
        <v>14</v>
      </c>
    </row>
    <row r="7" spans="1:9" x14ac:dyDescent="0.3">
      <c r="A7" s="49" t="s">
        <v>117</v>
      </c>
      <c r="B7" s="49" t="s">
        <v>118</v>
      </c>
      <c r="C7" s="49">
        <v>525</v>
      </c>
      <c r="D7" s="49">
        <v>390</v>
      </c>
      <c r="E7" s="49">
        <v>465</v>
      </c>
      <c r="F7" s="49">
        <v>450</v>
      </c>
      <c r="G7" s="49">
        <v>525</v>
      </c>
      <c r="H7" s="13" t="s">
        <v>14</v>
      </c>
      <c r="I7" s="4" t="s">
        <v>14</v>
      </c>
    </row>
    <row r="8" spans="1:9" x14ac:dyDescent="0.3">
      <c r="A8" s="49" t="s">
        <v>119</v>
      </c>
      <c r="B8" s="49" t="s">
        <v>120</v>
      </c>
      <c r="C8" s="49">
        <v>788</v>
      </c>
      <c r="D8" s="49">
        <v>586</v>
      </c>
      <c r="E8" s="49">
        <v>698</v>
      </c>
      <c r="F8" s="49">
        <v>676</v>
      </c>
      <c r="G8" s="49">
        <v>525</v>
      </c>
      <c r="H8" s="13" t="s">
        <v>14</v>
      </c>
      <c r="I8" s="4" t="s">
        <v>14</v>
      </c>
    </row>
    <row r="9" spans="1:9" x14ac:dyDescent="0.3">
      <c r="A9" s="49" t="s">
        <v>121</v>
      </c>
      <c r="B9" s="49" t="s">
        <v>122</v>
      </c>
      <c r="C9" s="49">
        <v>788</v>
      </c>
      <c r="D9" s="49">
        <v>585</v>
      </c>
      <c r="E9" s="49">
        <v>698</v>
      </c>
      <c r="F9" s="49">
        <v>675</v>
      </c>
      <c r="G9" s="49">
        <v>525</v>
      </c>
      <c r="H9" s="13" t="s">
        <v>14</v>
      </c>
      <c r="I9" s="4" t="s">
        <v>14</v>
      </c>
    </row>
    <row r="10" spans="1:9" x14ac:dyDescent="0.3">
      <c r="A10" s="49" t="s">
        <v>123</v>
      </c>
      <c r="B10" s="49" t="s">
        <v>124</v>
      </c>
      <c r="C10" s="49">
        <v>495</v>
      </c>
      <c r="D10" s="49">
        <v>360</v>
      </c>
      <c r="E10" s="49">
        <v>420</v>
      </c>
      <c r="F10" s="49">
        <v>390</v>
      </c>
      <c r="G10" s="49">
        <v>525</v>
      </c>
      <c r="H10" s="13" t="s">
        <v>14</v>
      </c>
      <c r="I10" s="4" t="s">
        <v>14</v>
      </c>
    </row>
    <row r="11" spans="1:9" x14ac:dyDescent="0.3">
      <c r="A11" s="49" t="s">
        <v>125</v>
      </c>
      <c r="B11" s="49" t="s">
        <v>126</v>
      </c>
      <c r="C11" s="49">
        <v>743</v>
      </c>
      <c r="D11" s="49">
        <v>540</v>
      </c>
      <c r="E11" s="49">
        <v>630</v>
      </c>
      <c r="F11" s="49">
        <v>585</v>
      </c>
      <c r="G11" s="49">
        <v>525</v>
      </c>
      <c r="H11" s="13" t="s">
        <v>14</v>
      </c>
      <c r="I11" s="4" t="s">
        <v>14</v>
      </c>
    </row>
    <row r="12" spans="1:9" x14ac:dyDescent="0.3">
      <c r="A12" s="49" t="s">
        <v>127</v>
      </c>
      <c r="B12" s="49" t="s">
        <v>128</v>
      </c>
      <c r="C12" s="49">
        <v>743</v>
      </c>
      <c r="D12" s="49">
        <v>540</v>
      </c>
      <c r="E12" s="49">
        <v>630</v>
      </c>
      <c r="F12" s="49">
        <v>585</v>
      </c>
      <c r="G12" s="49">
        <v>525</v>
      </c>
      <c r="H12" s="13" t="s">
        <v>14</v>
      </c>
      <c r="I12" s="4" t="s">
        <v>14</v>
      </c>
    </row>
    <row r="13" spans="1:9" x14ac:dyDescent="0.3">
      <c r="A13" s="49" t="s">
        <v>129</v>
      </c>
      <c r="B13" s="49" t="s">
        <v>130</v>
      </c>
      <c r="C13" s="49">
        <v>525</v>
      </c>
      <c r="D13" s="49">
        <v>375</v>
      </c>
      <c r="E13" s="49">
        <v>435</v>
      </c>
      <c r="F13" s="49">
        <v>450</v>
      </c>
      <c r="G13" s="49">
        <v>525</v>
      </c>
      <c r="H13" s="13" t="s">
        <v>14</v>
      </c>
      <c r="I13" s="4" t="s">
        <v>14</v>
      </c>
    </row>
    <row r="14" spans="1:9" x14ac:dyDescent="0.3">
      <c r="A14" s="49" t="s">
        <v>131</v>
      </c>
      <c r="B14" s="49" t="s">
        <v>132</v>
      </c>
      <c r="C14" s="50">
        <v>1577</v>
      </c>
      <c r="D14" s="49">
        <v>563</v>
      </c>
      <c r="E14" s="49">
        <v>653</v>
      </c>
      <c r="F14" s="49">
        <v>675</v>
      </c>
      <c r="G14" s="49">
        <v>525</v>
      </c>
      <c r="H14" s="4"/>
    </row>
    <row r="15" spans="1:9" x14ac:dyDescent="0.3">
      <c r="A15" s="49" t="s">
        <v>133</v>
      </c>
      <c r="B15" s="49" t="s">
        <v>134</v>
      </c>
      <c r="C15" s="49">
        <v>788</v>
      </c>
      <c r="D15" s="49">
        <v>563</v>
      </c>
      <c r="E15" s="49">
        <v>653</v>
      </c>
      <c r="F15" s="49">
        <v>675</v>
      </c>
      <c r="G15" s="49">
        <v>525</v>
      </c>
      <c r="H15" s="4"/>
    </row>
    <row r="16" spans="1:9" x14ac:dyDescent="0.3">
      <c r="A16" s="49" t="s">
        <v>135</v>
      </c>
      <c r="B16" s="49" t="s">
        <v>136</v>
      </c>
      <c r="C16" s="49">
        <v>345</v>
      </c>
      <c r="D16" s="49">
        <v>360</v>
      </c>
      <c r="E16" s="49">
        <v>420</v>
      </c>
      <c r="F16" s="49">
        <v>360</v>
      </c>
      <c r="G16" s="49">
        <v>525</v>
      </c>
      <c r="H16" s="4"/>
    </row>
    <row r="17" spans="1:8" x14ac:dyDescent="0.3">
      <c r="A17" s="49" t="s">
        <v>137</v>
      </c>
      <c r="B17" s="49" t="s">
        <v>138</v>
      </c>
      <c r="C17" s="49">
        <v>518</v>
      </c>
      <c r="D17" s="49">
        <v>540</v>
      </c>
      <c r="E17" s="49">
        <v>585</v>
      </c>
      <c r="F17" s="49">
        <v>540</v>
      </c>
      <c r="G17" s="49">
        <v>525</v>
      </c>
      <c r="H17" s="4"/>
    </row>
    <row r="18" spans="1:8" x14ac:dyDescent="0.3">
      <c r="A18" s="49" t="s">
        <v>139</v>
      </c>
      <c r="B18" s="49" t="s">
        <v>140</v>
      </c>
      <c r="C18" s="49">
        <v>495</v>
      </c>
      <c r="D18" s="49">
        <v>615</v>
      </c>
      <c r="E18" s="49">
        <v>405</v>
      </c>
      <c r="F18" s="49">
        <v>495</v>
      </c>
      <c r="G18" s="49">
        <v>525</v>
      </c>
      <c r="H18" s="4"/>
    </row>
    <row r="19" spans="1:8" x14ac:dyDescent="0.3">
      <c r="A19" s="49" t="s">
        <v>141</v>
      </c>
      <c r="B19" s="49" t="s">
        <v>142</v>
      </c>
      <c r="C19" s="49">
        <v>743</v>
      </c>
      <c r="D19" s="49">
        <v>923</v>
      </c>
      <c r="E19" s="49">
        <v>608</v>
      </c>
      <c r="F19" s="49">
        <v>743</v>
      </c>
      <c r="G19" s="49">
        <v>525</v>
      </c>
      <c r="H19" s="4"/>
    </row>
    <row r="20" spans="1:8" x14ac:dyDescent="0.3">
      <c r="A20" s="49" t="s">
        <v>143</v>
      </c>
      <c r="B20" s="49" t="s">
        <v>144</v>
      </c>
      <c r="C20" s="49">
        <v>720</v>
      </c>
      <c r="D20" s="49">
        <v>923</v>
      </c>
      <c r="E20" s="49">
        <v>608</v>
      </c>
      <c r="F20" s="49">
        <v>743</v>
      </c>
      <c r="G20" s="49">
        <v>525</v>
      </c>
      <c r="H20" s="4"/>
    </row>
    <row r="21" spans="1:8" x14ac:dyDescent="0.3">
      <c r="A21" s="49" t="s">
        <v>145</v>
      </c>
      <c r="B21" s="49" t="s">
        <v>146</v>
      </c>
      <c r="C21" s="49">
        <v>480</v>
      </c>
      <c r="D21" s="49">
        <v>510</v>
      </c>
      <c r="E21" s="49">
        <v>465</v>
      </c>
      <c r="F21" s="49">
        <v>390</v>
      </c>
      <c r="G21" s="49">
        <v>525</v>
      </c>
      <c r="H21" s="4"/>
    </row>
    <row r="22" spans="1:8" x14ac:dyDescent="0.3">
      <c r="A22" s="49" t="s">
        <v>147</v>
      </c>
      <c r="B22" s="49" t="s">
        <v>148</v>
      </c>
      <c r="C22" s="49">
        <v>743</v>
      </c>
      <c r="D22" s="49">
        <v>810</v>
      </c>
      <c r="E22" s="49">
        <v>698</v>
      </c>
      <c r="F22" s="49">
        <v>585</v>
      </c>
      <c r="G22" s="49">
        <v>525</v>
      </c>
      <c r="H22" s="4"/>
    </row>
    <row r="23" spans="1:8" x14ac:dyDescent="0.3">
      <c r="A23" s="49" t="s">
        <v>149</v>
      </c>
      <c r="B23" s="49" t="s">
        <v>150</v>
      </c>
      <c r="C23" s="49">
        <v>720</v>
      </c>
      <c r="D23" s="49">
        <v>765</v>
      </c>
      <c r="E23" s="49">
        <v>698</v>
      </c>
      <c r="F23" s="49">
        <v>608</v>
      </c>
      <c r="G23" s="49">
        <v>525</v>
      </c>
      <c r="H23" s="4"/>
    </row>
    <row r="24" spans="1:8" x14ac:dyDescent="0.3">
      <c r="A24" s="49" t="s">
        <v>151</v>
      </c>
      <c r="B24" s="49" t="s">
        <v>152</v>
      </c>
      <c r="C24" s="49">
        <v>413</v>
      </c>
      <c r="D24" s="49">
        <v>443</v>
      </c>
      <c r="E24" s="49">
        <v>413</v>
      </c>
      <c r="F24" s="49">
        <v>450</v>
      </c>
      <c r="G24" s="49">
        <v>525</v>
      </c>
      <c r="H24" s="4"/>
    </row>
    <row r="25" spans="1:8" x14ac:dyDescent="0.3">
      <c r="A25" s="49" t="s">
        <v>153</v>
      </c>
      <c r="B25" s="49" t="s">
        <v>154</v>
      </c>
      <c r="C25" s="49">
        <v>619</v>
      </c>
      <c r="D25" s="49">
        <v>664</v>
      </c>
      <c r="E25" s="49">
        <v>619</v>
      </c>
      <c r="F25" s="49">
        <v>675</v>
      </c>
      <c r="G25" s="49">
        <v>525</v>
      </c>
      <c r="H25" s="4" t="s">
        <v>14</v>
      </c>
    </row>
    <row r="26" spans="1:8" x14ac:dyDescent="0.3">
      <c r="A26" s="49" t="s">
        <v>155</v>
      </c>
      <c r="B26" s="49" t="s">
        <v>156</v>
      </c>
      <c r="C26" s="49">
        <v>619</v>
      </c>
      <c r="D26" s="49">
        <v>664</v>
      </c>
      <c r="E26" s="49">
        <v>608</v>
      </c>
      <c r="F26" s="49">
        <v>675</v>
      </c>
      <c r="G26" s="49">
        <v>525</v>
      </c>
      <c r="H26" s="4" t="s">
        <v>14</v>
      </c>
    </row>
    <row r="27" spans="1:8" x14ac:dyDescent="0.3">
      <c r="A27" s="49" t="s">
        <v>157</v>
      </c>
      <c r="B27" s="49" t="s">
        <v>158</v>
      </c>
      <c r="C27" s="49">
        <v>330</v>
      </c>
      <c r="D27" s="49">
        <v>443</v>
      </c>
      <c r="E27" s="50">
        <v>375</v>
      </c>
      <c r="F27" s="50">
        <v>413</v>
      </c>
      <c r="G27" s="49">
        <v>525</v>
      </c>
      <c r="H27" s="4" t="s">
        <v>14</v>
      </c>
    </row>
    <row r="28" spans="1:8" x14ac:dyDescent="0.3">
      <c r="A28" s="49" t="s">
        <v>159</v>
      </c>
      <c r="B28" s="49" t="s">
        <v>160</v>
      </c>
      <c r="C28" s="49">
        <v>495</v>
      </c>
      <c r="D28" s="49">
        <v>664</v>
      </c>
      <c r="E28" s="49">
        <v>563</v>
      </c>
      <c r="F28" s="49">
        <v>619</v>
      </c>
      <c r="G28" s="49">
        <v>525</v>
      </c>
      <c r="H28" s="4" t="s">
        <v>14</v>
      </c>
    </row>
    <row r="29" spans="1:8" x14ac:dyDescent="0.3">
      <c r="A29" s="49" t="s">
        <v>161</v>
      </c>
      <c r="B29" s="49" t="s">
        <v>162</v>
      </c>
      <c r="C29" s="49">
        <v>495</v>
      </c>
      <c r="D29" s="49">
        <v>664</v>
      </c>
      <c r="E29" s="49">
        <v>563</v>
      </c>
      <c r="F29" s="49">
        <v>619</v>
      </c>
      <c r="G29" s="49">
        <v>525</v>
      </c>
      <c r="H29" s="4" t="s">
        <v>14</v>
      </c>
    </row>
    <row r="30" spans="1:8" x14ac:dyDescent="0.3">
      <c r="A30" s="49" t="s">
        <v>163</v>
      </c>
      <c r="B30" s="49" t="s">
        <v>164</v>
      </c>
      <c r="C30" s="49">
        <v>190</v>
      </c>
      <c r="D30" s="49">
        <v>165</v>
      </c>
      <c r="E30" s="49">
        <v>173</v>
      </c>
      <c r="F30" s="49">
        <v>358</v>
      </c>
      <c r="G30" s="49">
        <v>525</v>
      </c>
      <c r="H30" s="4" t="s">
        <v>14</v>
      </c>
    </row>
    <row r="31" spans="1:8" x14ac:dyDescent="0.3">
      <c r="A31" s="49" t="s">
        <v>165</v>
      </c>
      <c r="B31" s="49" t="s">
        <v>166</v>
      </c>
      <c r="C31" s="49">
        <v>679</v>
      </c>
      <c r="D31" s="49">
        <v>0</v>
      </c>
      <c r="E31" s="49">
        <v>0</v>
      </c>
      <c r="F31" s="49">
        <v>0</v>
      </c>
      <c r="G31" s="49">
        <v>525</v>
      </c>
      <c r="H31" s="4" t="s">
        <v>14</v>
      </c>
    </row>
    <row r="32" spans="1:8" x14ac:dyDescent="0.3">
      <c r="A32" s="49" t="s">
        <v>167</v>
      </c>
      <c r="B32" s="49" t="s">
        <v>168</v>
      </c>
      <c r="C32" s="49">
        <v>135</v>
      </c>
      <c r="D32" s="49">
        <v>0</v>
      </c>
      <c r="E32" s="49">
        <v>225</v>
      </c>
      <c r="F32" s="49">
        <v>0</v>
      </c>
      <c r="G32" s="49">
        <v>525</v>
      </c>
      <c r="H32" s="4" t="s">
        <v>14</v>
      </c>
    </row>
    <row r="33" spans="1:11" x14ac:dyDescent="0.3">
      <c r="A33" s="49" t="s">
        <v>169</v>
      </c>
      <c r="B33" s="49" t="s">
        <v>170</v>
      </c>
      <c r="C33" s="49">
        <v>0</v>
      </c>
      <c r="D33" s="49">
        <v>0</v>
      </c>
      <c r="E33" s="49">
        <v>0</v>
      </c>
      <c r="F33" s="49">
        <v>0</v>
      </c>
      <c r="G33" s="49">
        <v>525</v>
      </c>
      <c r="H33" s="4" t="s">
        <v>14</v>
      </c>
    </row>
    <row r="34" spans="1:11" x14ac:dyDescent="0.3">
      <c r="A34" s="49"/>
      <c r="B34" s="49" t="s">
        <v>171</v>
      </c>
      <c r="C34" s="49">
        <v>556</v>
      </c>
      <c r="D34" s="49">
        <v>573</v>
      </c>
      <c r="E34" s="49">
        <v>502</v>
      </c>
      <c r="F34" s="49">
        <v>561</v>
      </c>
      <c r="G34" s="49">
        <v>525</v>
      </c>
      <c r="H34" s="4" t="s">
        <v>14</v>
      </c>
    </row>
    <row r="35" spans="1:11" x14ac:dyDescent="0.3">
      <c r="H35" s="5" t="s">
        <v>14</v>
      </c>
    </row>
    <row r="37" spans="1:11" ht="14.4" x14ac:dyDescent="0.3">
      <c r="A37" s="110" t="s">
        <v>78</v>
      </c>
      <c r="B37" s="111"/>
      <c r="C37" s="111"/>
      <c r="D37" s="111"/>
      <c r="E37" s="111"/>
      <c r="F37" s="111"/>
      <c r="G37" s="111"/>
      <c r="H37" s="111"/>
      <c r="I37" s="111"/>
      <c r="J37" s="112"/>
    </row>
    <row r="38" spans="1:11" x14ac:dyDescent="0.3">
      <c r="A38" s="15" t="s">
        <v>17</v>
      </c>
      <c r="B38" s="15" t="s">
        <v>18</v>
      </c>
      <c r="C38" s="15" t="s">
        <v>0</v>
      </c>
      <c r="D38" s="15" t="s">
        <v>1</v>
      </c>
      <c r="E38" s="15" t="s">
        <v>2</v>
      </c>
      <c r="F38" s="15" t="s">
        <v>21</v>
      </c>
      <c r="G38" s="15" t="s">
        <v>16</v>
      </c>
      <c r="H38" s="16" t="s">
        <v>23</v>
      </c>
      <c r="I38" s="15" t="s">
        <v>24</v>
      </c>
      <c r="J38" s="15" t="s">
        <v>25</v>
      </c>
      <c r="K38" s="4" t="s">
        <v>14</v>
      </c>
    </row>
    <row r="39" spans="1:11" x14ac:dyDescent="0.3">
      <c r="A39" s="9" t="str">
        <f>A3</f>
        <v xml:space="preserve">AUTOV10 </v>
      </c>
      <c r="B39" s="9" t="str">
        <f>IF(RIGHT(TRIM(B3),1)=",",LEFT(B3,LEN(TRIM(B3))-1),B3)</f>
        <v>Intro to Auto Technology</v>
      </c>
      <c r="C39" s="10">
        <f>C3</f>
        <v>456</v>
      </c>
      <c r="D39" s="10">
        <f t="shared" ref="D39:E69" si="0">D3</f>
        <v>480</v>
      </c>
      <c r="E39" s="10">
        <f t="shared" si="0"/>
        <v>435</v>
      </c>
      <c r="F39" s="10">
        <f>SUM(C39:E39)/3</f>
        <v>457</v>
      </c>
      <c r="G39" s="10">
        <f>F3</f>
        <v>485</v>
      </c>
      <c r="H39" s="92">
        <f>G39-F39</f>
        <v>28</v>
      </c>
      <c r="I39" s="10">
        <f>$G$3</f>
        <v>525</v>
      </c>
      <c r="J39" s="6">
        <f>G39/I39</f>
        <v>0.92380952380952386</v>
      </c>
      <c r="K39" s="4" t="s">
        <v>14</v>
      </c>
    </row>
    <row r="40" spans="1:11" x14ac:dyDescent="0.3">
      <c r="A40" s="9" t="str">
        <f t="shared" ref="A40:A69" si="1">A4</f>
        <v xml:space="preserve">AUTOV14 </v>
      </c>
      <c r="B40" s="9" t="str">
        <f t="shared" ref="B40:B69" si="2">IF(RIGHT(TRIM(B4),1)=",",LEFT(B4,LEN(TRIM(B4))-1),B4)</f>
        <v>Automotive Electrical Systems</v>
      </c>
      <c r="C40" s="10">
        <f t="shared" ref="C40:C69" si="3">C4</f>
        <v>540</v>
      </c>
      <c r="D40" s="10">
        <f t="shared" si="0"/>
        <v>465</v>
      </c>
      <c r="E40" s="10">
        <f t="shared" ref="E40" si="4">E4</f>
        <v>405</v>
      </c>
      <c r="F40" s="10">
        <f t="shared" ref="F40:F69" si="5">SUM(C40:E40)/3</f>
        <v>470</v>
      </c>
      <c r="G40" s="10">
        <f t="shared" ref="G40:G70" si="6">F4</f>
        <v>450</v>
      </c>
      <c r="H40" s="92">
        <f t="shared" ref="H40:H69" si="7">G40-F40</f>
        <v>-20</v>
      </c>
      <c r="I40" s="10">
        <f t="shared" ref="I40:I70" si="8">$G$3</f>
        <v>525</v>
      </c>
      <c r="J40" s="6">
        <f t="shared" ref="J40:J69" si="9">G40/I40</f>
        <v>0.8571428571428571</v>
      </c>
      <c r="K40" s="4" t="s">
        <v>14</v>
      </c>
    </row>
    <row r="41" spans="1:11" x14ac:dyDescent="0.3">
      <c r="A41" s="9" t="str">
        <f t="shared" si="1"/>
        <v xml:space="preserve">AUTOV14LA </v>
      </c>
      <c r="B41" s="9" t="str">
        <f t="shared" si="2"/>
        <v>Auto Chassis Electrical Lab</v>
      </c>
      <c r="C41" s="10">
        <f t="shared" si="3"/>
        <v>810</v>
      </c>
      <c r="D41" s="10">
        <f t="shared" si="0"/>
        <v>698</v>
      </c>
      <c r="E41" s="10">
        <f t="shared" ref="E41" si="10">E5</f>
        <v>608</v>
      </c>
      <c r="F41" s="10">
        <f t="shared" si="5"/>
        <v>705.33333333333337</v>
      </c>
      <c r="G41" s="10">
        <f t="shared" si="6"/>
        <v>675</v>
      </c>
      <c r="H41" s="92">
        <f t="shared" si="7"/>
        <v>-30.333333333333371</v>
      </c>
      <c r="I41" s="10">
        <f t="shared" si="8"/>
        <v>525</v>
      </c>
      <c r="J41" s="6">
        <f t="shared" si="9"/>
        <v>1.2857142857142858</v>
      </c>
      <c r="K41" s="4" t="s">
        <v>14</v>
      </c>
    </row>
    <row r="42" spans="1:11" x14ac:dyDescent="0.3">
      <c r="A42" s="9" t="str">
        <f t="shared" si="1"/>
        <v xml:space="preserve">AUTOV14LB </v>
      </c>
      <c r="B42" s="9" t="str">
        <f t="shared" si="2"/>
        <v>Auto Engine Electrical Lab</v>
      </c>
      <c r="C42" s="10">
        <f t="shared" si="3"/>
        <v>788</v>
      </c>
      <c r="D42" s="10">
        <f t="shared" si="0"/>
        <v>698</v>
      </c>
      <c r="E42" s="10">
        <f t="shared" ref="E42" si="11">E6</f>
        <v>608</v>
      </c>
      <c r="F42" s="10">
        <f t="shared" si="5"/>
        <v>698</v>
      </c>
      <c r="G42" s="10">
        <f t="shared" si="6"/>
        <v>675</v>
      </c>
      <c r="H42" s="92">
        <f t="shared" si="7"/>
        <v>-23</v>
      </c>
      <c r="I42" s="10">
        <f t="shared" si="8"/>
        <v>525</v>
      </c>
      <c r="J42" s="6">
        <f t="shared" si="9"/>
        <v>1.2857142857142858</v>
      </c>
      <c r="K42" s="4" t="s">
        <v>14</v>
      </c>
    </row>
    <row r="43" spans="1:11" x14ac:dyDescent="0.3">
      <c r="A43" s="9" t="str">
        <f t="shared" si="1"/>
        <v xml:space="preserve">AUTOV15 </v>
      </c>
      <c r="B43" s="9" t="str">
        <f t="shared" si="2"/>
        <v>Automotive Fuel Systems</v>
      </c>
      <c r="C43" s="10">
        <f t="shared" si="3"/>
        <v>525</v>
      </c>
      <c r="D43" s="10">
        <f t="shared" si="0"/>
        <v>390</v>
      </c>
      <c r="E43" s="10">
        <f t="shared" ref="E43" si="12">E7</f>
        <v>465</v>
      </c>
      <c r="F43" s="10">
        <f t="shared" si="5"/>
        <v>460</v>
      </c>
      <c r="G43" s="10">
        <f t="shared" si="6"/>
        <v>450</v>
      </c>
      <c r="H43" s="92">
        <f t="shared" si="7"/>
        <v>-10</v>
      </c>
      <c r="I43" s="10">
        <f t="shared" si="8"/>
        <v>525</v>
      </c>
      <c r="J43" s="6">
        <f t="shared" si="9"/>
        <v>0.8571428571428571</v>
      </c>
      <c r="K43" s="4" t="s">
        <v>14</v>
      </c>
    </row>
    <row r="44" spans="1:11" x14ac:dyDescent="0.3">
      <c r="A44" s="9" t="str">
        <f t="shared" si="1"/>
        <v xml:space="preserve">AUTOV15LA </v>
      </c>
      <c r="B44" s="9" t="str">
        <f t="shared" si="2"/>
        <v>Automotive Fuel Systems Lab A</v>
      </c>
      <c r="C44" s="10">
        <f t="shared" si="3"/>
        <v>788</v>
      </c>
      <c r="D44" s="10">
        <f t="shared" si="0"/>
        <v>586</v>
      </c>
      <c r="E44" s="10">
        <f t="shared" ref="E44" si="13">E8</f>
        <v>698</v>
      </c>
      <c r="F44" s="10">
        <f t="shared" si="5"/>
        <v>690.66666666666663</v>
      </c>
      <c r="G44" s="10">
        <f t="shared" si="6"/>
        <v>676</v>
      </c>
      <c r="H44" s="92">
        <f t="shared" si="7"/>
        <v>-14.666666666666629</v>
      </c>
      <c r="I44" s="10">
        <f t="shared" si="8"/>
        <v>525</v>
      </c>
      <c r="J44" s="6">
        <f t="shared" si="9"/>
        <v>1.2876190476190477</v>
      </c>
      <c r="K44" s="4" t="s">
        <v>14</v>
      </c>
    </row>
    <row r="45" spans="1:11" x14ac:dyDescent="0.3">
      <c r="A45" s="9" t="str">
        <f t="shared" si="1"/>
        <v xml:space="preserve">AUTOV15LB </v>
      </c>
      <c r="B45" s="9" t="str">
        <f t="shared" si="2"/>
        <v>Automotive Fuel Systems Lab B</v>
      </c>
      <c r="C45" s="10">
        <f t="shared" si="3"/>
        <v>788</v>
      </c>
      <c r="D45" s="10">
        <f t="shared" si="0"/>
        <v>585</v>
      </c>
      <c r="E45" s="10">
        <f t="shared" ref="E45" si="14">E9</f>
        <v>698</v>
      </c>
      <c r="F45" s="10">
        <f t="shared" si="5"/>
        <v>690.33333333333337</v>
      </c>
      <c r="G45" s="10">
        <f t="shared" si="6"/>
        <v>675</v>
      </c>
      <c r="H45" s="92">
        <f t="shared" si="7"/>
        <v>-15.333333333333371</v>
      </c>
      <c r="I45" s="10">
        <f t="shared" si="8"/>
        <v>525</v>
      </c>
      <c r="J45" s="6">
        <f t="shared" si="9"/>
        <v>1.2857142857142858</v>
      </c>
      <c r="K45" s="4" t="s">
        <v>14</v>
      </c>
    </row>
    <row r="46" spans="1:11" x14ac:dyDescent="0.3">
      <c r="A46" s="9" t="str">
        <f t="shared" si="1"/>
        <v xml:space="preserve">AUTOV16 </v>
      </c>
      <c r="B46" s="9" t="str">
        <f t="shared" si="2"/>
        <v>Auto Emissions Control Systems</v>
      </c>
      <c r="C46" s="10">
        <f t="shared" si="3"/>
        <v>495</v>
      </c>
      <c r="D46" s="10">
        <f t="shared" si="0"/>
        <v>360</v>
      </c>
      <c r="E46" s="10">
        <f t="shared" ref="E46" si="15">E10</f>
        <v>420</v>
      </c>
      <c r="F46" s="10">
        <f t="shared" si="5"/>
        <v>425</v>
      </c>
      <c r="G46" s="10">
        <f t="shared" si="6"/>
        <v>390</v>
      </c>
      <c r="H46" s="92">
        <f t="shared" si="7"/>
        <v>-35</v>
      </c>
      <c r="I46" s="10">
        <f t="shared" si="8"/>
        <v>525</v>
      </c>
      <c r="J46" s="6">
        <f t="shared" si="9"/>
        <v>0.74285714285714288</v>
      </c>
      <c r="K46" s="4" t="s">
        <v>14</v>
      </c>
    </row>
    <row r="47" spans="1:11" x14ac:dyDescent="0.3">
      <c r="A47" s="9" t="str">
        <f t="shared" si="1"/>
        <v xml:space="preserve">AUTOV16LA </v>
      </c>
      <c r="B47" s="9" t="str">
        <f t="shared" si="2"/>
        <v>Auto Emissions Lab A</v>
      </c>
      <c r="C47" s="10">
        <f t="shared" si="3"/>
        <v>743</v>
      </c>
      <c r="D47" s="10">
        <f t="shared" si="0"/>
        <v>540</v>
      </c>
      <c r="E47" s="10">
        <f t="shared" ref="E47" si="16">E11</f>
        <v>630</v>
      </c>
      <c r="F47" s="10">
        <f t="shared" si="5"/>
        <v>637.66666666666663</v>
      </c>
      <c r="G47" s="10">
        <f t="shared" si="6"/>
        <v>585</v>
      </c>
      <c r="H47" s="92">
        <f t="shared" si="7"/>
        <v>-52.666666666666629</v>
      </c>
      <c r="I47" s="10">
        <f t="shared" si="8"/>
        <v>525</v>
      </c>
      <c r="J47" s="6">
        <f t="shared" si="9"/>
        <v>1.1142857142857143</v>
      </c>
      <c r="K47" s="4" t="s">
        <v>14</v>
      </c>
    </row>
    <row r="48" spans="1:11" x14ac:dyDescent="0.3">
      <c r="A48" s="9" t="str">
        <f t="shared" si="1"/>
        <v xml:space="preserve">AUTOV16LB </v>
      </c>
      <c r="B48" s="9" t="str">
        <f t="shared" si="2"/>
        <v>Auto Emissions Lab B</v>
      </c>
      <c r="C48" s="10">
        <f t="shared" si="3"/>
        <v>743</v>
      </c>
      <c r="D48" s="10">
        <f t="shared" si="0"/>
        <v>540</v>
      </c>
      <c r="E48" s="10">
        <f t="shared" ref="E48" si="17">E12</f>
        <v>630</v>
      </c>
      <c r="F48" s="10">
        <f t="shared" si="5"/>
        <v>637.66666666666663</v>
      </c>
      <c r="G48" s="10">
        <f t="shared" si="6"/>
        <v>585</v>
      </c>
      <c r="H48" s="92">
        <f t="shared" si="7"/>
        <v>-52.666666666666629</v>
      </c>
      <c r="I48" s="10">
        <f t="shared" si="8"/>
        <v>525</v>
      </c>
      <c r="J48" s="6">
        <f t="shared" si="9"/>
        <v>1.1142857142857143</v>
      </c>
      <c r="K48" s="4" t="s">
        <v>14</v>
      </c>
    </row>
    <row r="49" spans="1:11" x14ac:dyDescent="0.3">
      <c r="A49" s="9" t="str">
        <f t="shared" si="1"/>
        <v xml:space="preserve">AUTOV17 </v>
      </c>
      <c r="B49" s="9" t="str">
        <f t="shared" si="2"/>
        <v>Automotive Driveability</v>
      </c>
      <c r="C49" s="10">
        <f t="shared" si="3"/>
        <v>525</v>
      </c>
      <c r="D49" s="10">
        <f t="shared" si="0"/>
        <v>375</v>
      </c>
      <c r="E49" s="10">
        <f t="shared" ref="E49" si="18">E13</f>
        <v>435</v>
      </c>
      <c r="F49" s="10">
        <f t="shared" si="5"/>
        <v>445</v>
      </c>
      <c r="G49" s="10">
        <f t="shared" si="6"/>
        <v>450</v>
      </c>
      <c r="H49" s="92">
        <f t="shared" si="7"/>
        <v>5</v>
      </c>
      <c r="I49" s="10">
        <f t="shared" si="8"/>
        <v>525</v>
      </c>
      <c r="J49" s="6">
        <f t="shared" si="9"/>
        <v>0.8571428571428571</v>
      </c>
      <c r="K49" s="4" t="s">
        <v>14</v>
      </c>
    </row>
    <row r="50" spans="1:11" x14ac:dyDescent="0.3">
      <c r="A50" s="9" t="str">
        <f t="shared" si="1"/>
        <v xml:space="preserve">AUTOV17LA </v>
      </c>
      <c r="B50" s="9" t="str">
        <f t="shared" si="2"/>
        <v>Automotive Driveability Lab A</v>
      </c>
      <c r="C50" s="10">
        <f t="shared" si="3"/>
        <v>1577</v>
      </c>
      <c r="D50" s="10">
        <f t="shared" si="0"/>
        <v>563</v>
      </c>
      <c r="E50" s="10">
        <f t="shared" ref="E50" si="19">E14</f>
        <v>653</v>
      </c>
      <c r="F50" s="10">
        <f t="shared" si="5"/>
        <v>931</v>
      </c>
      <c r="G50" s="10">
        <f t="shared" si="6"/>
        <v>675</v>
      </c>
      <c r="H50" s="92">
        <f t="shared" si="7"/>
        <v>-256</v>
      </c>
      <c r="I50" s="10">
        <f t="shared" si="8"/>
        <v>525</v>
      </c>
      <c r="J50" s="6">
        <f t="shared" si="9"/>
        <v>1.2857142857142858</v>
      </c>
      <c r="K50" s="4" t="s">
        <v>14</v>
      </c>
    </row>
    <row r="51" spans="1:11" x14ac:dyDescent="0.3">
      <c r="A51" s="9" t="str">
        <f t="shared" si="1"/>
        <v xml:space="preserve">AUTOV17LB </v>
      </c>
      <c r="B51" s="9" t="str">
        <f t="shared" si="2"/>
        <v>Automotive Driveability Lab B</v>
      </c>
      <c r="C51" s="10">
        <f t="shared" si="3"/>
        <v>788</v>
      </c>
      <c r="D51" s="10">
        <f t="shared" si="0"/>
        <v>563</v>
      </c>
      <c r="E51" s="10">
        <f t="shared" ref="E51" si="20">E15</f>
        <v>653</v>
      </c>
      <c r="F51" s="10">
        <f t="shared" si="5"/>
        <v>668</v>
      </c>
      <c r="G51" s="10">
        <f t="shared" si="6"/>
        <v>675</v>
      </c>
      <c r="H51" s="92">
        <f t="shared" si="7"/>
        <v>7</v>
      </c>
      <c r="I51" s="10">
        <f t="shared" si="8"/>
        <v>525</v>
      </c>
      <c r="J51" s="6">
        <f t="shared" si="9"/>
        <v>1.2857142857142858</v>
      </c>
    </row>
    <row r="52" spans="1:11" x14ac:dyDescent="0.3">
      <c r="A52" s="9" t="str">
        <f t="shared" si="1"/>
        <v xml:space="preserve">AUTOV18 </v>
      </c>
      <c r="B52" s="9" t="str">
        <f t="shared" si="2"/>
        <v>Automotive Heating/AC</v>
      </c>
      <c r="C52" s="10">
        <f t="shared" si="3"/>
        <v>345</v>
      </c>
      <c r="D52" s="10">
        <f t="shared" si="0"/>
        <v>360</v>
      </c>
      <c r="E52" s="10">
        <f t="shared" ref="E52" si="21">E16</f>
        <v>420</v>
      </c>
      <c r="F52" s="10">
        <f t="shared" si="5"/>
        <v>375</v>
      </c>
      <c r="G52" s="10">
        <f t="shared" si="6"/>
        <v>360</v>
      </c>
      <c r="H52" s="92">
        <f t="shared" si="7"/>
        <v>-15</v>
      </c>
      <c r="I52" s="10">
        <f t="shared" si="8"/>
        <v>525</v>
      </c>
      <c r="J52" s="6">
        <f t="shared" si="9"/>
        <v>0.68571428571428572</v>
      </c>
    </row>
    <row r="53" spans="1:11" x14ac:dyDescent="0.3">
      <c r="A53" s="9" t="str">
        <f t="shared" si="1"/>
        <v xml:space="preserve">AUTOV18L </v>
      </c>
      <c r="B53" s="9" t="str">
        <f t="shared" si="2"/>
        <v>Automotive Heating/AC Lab</v>
      </c>
      <c r="C53" s="10">
        <f t="shared" si="3"/>
        <v>518</v>
      </c>
      <c r="D53" s="10">
        <f t="shared" si="0"/>
        <v>540</v>
      </c>
      <c r="E53" s="10">
        <f t="shared" ref="E53" si="22">E17</f>
        <v>585</v>
      </c>
      <c r="F53" s="10">
        <f t="shared" si="5"/>
        <v>547.66666666666663</v>
      </c>
      <c r="G53" s="10">
        <f t="shared" si="6"/>
        <v>540</v>
      </c>
      <c r="H53" s="92">
        <f t="shared" si="7"/>
        <v>-7.6666666666666288</v>
      </c>
      <c r="I53" s="10">
        <f t="shared" si="8"/>
        <v>525</v>
      </c>
      <c r="J53" s="6">
        <f t="shared" si="9"/>
        <v>1.0285714285714285</v>
      </c>
    </row>
    <row r="54" spans="1:11" x14ac:dyDescent="0.3">
      <c r="A54" s="9" t="str">
        <f t="shared" si="1"/>
        <v xml:space="preserve">AUTOV20 </v>
      </c>
      <c r="B54" s="9" t="str">
        <f t="shared" si="2"/>
        <v>Automotive Engine Repair</v>
      </c>
      <c r="C54" s="10">
        <f t="shared" si="3"/>
        <v>495</v>
      </c>
      <c r="D54" s="10">
        <f t="shared" si="0"/>
        <v>615</v>
      </c>
      <c r="E54" s="10">
        <f t="shared" ref="E54" si="23">E18</f>
        <v>405</v>
      </c>
      <c r="F54" s="10">
        <f t="shared" si="5"/>
        <v>505</v>
      </c>
      <c r="G54" s="10">
        <f t="shared" si="6"/>
        <v>495</v>
      </c>
      <c r="H54" s="92">
        <f t="shared" si="7"/>
        <v>-10</v>
      </c>
      <c r="I54" s="10">
        <f t="shared" si="8"/>
        <v>525</v>
      </c>
      <c r="J54" s="6">
        <f t="shared" si="9"/>
        <v>0.94285714285714284</v>
      </c>
    </row>
    <row r="55" spans="1:11" x14ac:dyDescent="0.3">
      <c r="A55" s="9" t="str">
        <f t="shared" si="1"/>
        <v xml:space="preserve">AUTOV20LA </v>
      </c>
      <c r="B55" s="9" t="str">
        <f t="shared" si="2"/>
        <v>Automotive Engine Repair Lab A</v>
      </c>
      <c r="C55" s="10">
        <f t="shared" si="3"/>
        <v>743</v>
      </c>
      <c r="D55" s="10">
        <f t="shared" si="0"/>
        <v>923</v>
      </c>
      <c r="E55" s="10">
        <f t="shared" ref="E55" si="24">E19</f>
        <v>608</v>
      </c>
      <c r="F55" s="10">
        <f t="shared" si="5"/>
        <v>758</v>
      </c>
      <c r="G55" s="10">
        <f t="shared" si="6"/>
        <v>743</v>
      </c>
      <c r="H55" s="92">
        <f t="shared" si="7"/>
        <v>-15</v>
      </c>
      <c r="I55" s="10">
        <f t="shared" si="8"/>
        <v>525</v>
      </c>
      <c r="J55" s="6">
        <f t="shared" si="9"/>
        <v>1.4152380952380952</v>
      </c>
    </row>
    <row r="56" spans="1:11" x14ac:dyDescent="0.3">
      <c r="A56" s="9" t="str">
        <f t="shared" si="1"/>
        <v xml:space="preserve">AUTOV20LB </v>
      </c>
      <c r="B56" s="9" t="str">
        <f t="shared" si="2"/>
        <v>Automotive Engine Repair Lab B</v>
      </c>
      <c r="C56" s="10">
        <f t="shared" si="3"/>
        <v>720</v>
      </c>
      <c r="D56" s="10">
        <f t="shared" si="0"/>
        <v>923</v>
      </c>
      <c r="E56" s="10">
        <f t="shared" ref="E56" si="25">E20</f>
        <v>608</v>
      </c>
      <c r="F56" s="10">
        <f t="shared" si="5"/>
        <v>750.33333333333337</v>
      </c>
      <c r="G56" s="10">
        <f t="shared" si="6"/>
        <v>743</v>
      </c>
      <c r="H56" s="92">
        <f t="shared" si="7"/>
        <v>-7.3333333333333712</v>
      </c>
      <c r="I56" s="10">
        <f t="shared" si="8"/>
        <v>525</v>
      </c>
      <c r="J56" s="6">
        <f t="shared" si="9"/>
        <v>1.4152380952380952</v>
      </c>
    </row>
    <row r="57" spans="1:11" x14ac:dyDescent="0.3">
      <c r="A57" s="9" t="str">
        <f t="shared" si="1"/>
        <v xml:space="preserve">AUTOV22 </v>
      </c>
      <c r="B57" s="9" t="str">
        <f t="shared" si="2"/>
        <v>Auto Transmission &amp; Drive Line</v>
      </c>
      <c r="C57" s="10">
        <f t="shared" si="3"/>
        <v>480</v>
      </c>
      <c r="D57" s="10">
        <f t="shared" si="0"/>
        <v>510</v>
      </c>
      <c r="E57" s="10">
        <f t="shared" ref="E57" si="26">E21</f>
        <v>465</v>
      </c>
      <c r="F57" s="10">
        <f t="shared" si="5"/>
        <v>485</v>
      </c>
      <c r="G57" s="10">
        <f t="shared" si="6"/>
        <v>390</v>
      </c>
      <c r="H57" s="92">
        <f t="shared" si="7"/>
        <v>-95</v>
      </c>
      <c r="I57" s="10">
        <f t="shared" si="8"/>
        <v>525</v>
      </c>
      <c r="J57" s="6">
        <f t="shared" si="9"/>
        <v>0.74285714285714288</v>
      </c>
    </row>
    <row r="58" spans="1:11" x14ac:dyDescent="0.3">
      <c r="A58" s="9" t="str">
        <f t="shared" si="1"/>
        <v xml:space="preserve">AUTOV22LA </v>
      </c>
      <c r="B58" s="9" t="str">
        <f t="shared" si="2"/>
        <v>Transmission&amp;Drive Line Lab A</v>
      </c>
      <c r="C58" s="10">
        <f t="shared" si="3"/>
        <v>743</v>
      </c>
      <c r="D58" s="10">
        <f t="shared" si="0"/>
        <v>810</v>
      </c>
      <c r="E58" s="10">
        <f t="shared" ref="E58" si="27">E22</f>
        <v>698</v>
      </c>
      <c r="F58" s="10">
        <f t="shared" si="5"/>
        <v>750.33333333333337</v>
      </c>
      <c r="G58" s="10">
        <f t="shared" si="6"/>
        <v>585</v>
      </c>
      <c r="H58" s="92">
        <f t="shared" si="7"/>
        <v>-165.33333333333337</v>
      </c>
      <c r="I58" s="10">
        <f t="shared" si="8"/>
        <v>525</v>
      </c>
      <c r="J58" s="6">
        <f t="shared" si="9"/>
        <v>1.1142857142857143</v>
      </c>
    </row>
    <row r="59" spans="1:11" x14ac:dyDescent="0.3">
      <c r="A59" s="9" t="str">
        <f t="shared" si="1"/>
        <v xml:space="preserve">AUTOV22LB </v>
      </c>
      <c r="B59" s="9" t="str">
        <f t="shared" si="2"/>
        <v>Transmission&amp;Drive Line Lab B</v>
      </c>
      <c r="C59" s="10">
        <f t="shared" si="3"/>
        <v>720</v>
      </c>
      <c r="D59" s="10">
        <f t="shared" si="0"/>
        <v>765</v>
      </c>
      <c r="E59" s="10">
        <f t="shared" ref="E59" si="28">E23</f>
        <v>698</v>
      </c>
      <c r="F59" s="10">
        <f t="shared" si="5"/>
        <v>727.66666666666663</v>
      </c>
      <c r="G59" s="10">
        <f t="shared" si="6"/>
        <v>608</v>
      </c>
      <c r="H59" s="92">
        <f t="shared" si="7"/>
        <v>-119.66666666666663</v>
      </c>
      <c r="I59" s="10">
        <f t="shared" si="8"/>
        <v>525</v>
      </c>
      <c r="J59" s="6">
        <f t="shared" si="9"/>
        <v>1.1580952380952381</v>
      </c>
    </row>
    <row r="60" spans="1:11" x14ac:dyDescent="0.3">
      <c r="A60" s="9" t="str">
        <f t="shared" si="1"/>
        <v xml:space="preserve">AUTOV26 </v>
      </c>
      <c r="B60" s="9" t="str">
        <f t="shared" si="2"/>
        <v>Auto Brakes Service &amp; Repair</v>
      </c>
      <c r="C60" s="10">
        <f t="shared" si="3"/>
        <v>413</v>
      </c>
      <c r="D60" s="10">
        <f t="shared" si="0"/>
        <v>443</v>
      </c>
      <c r="E60" s="10">
        <f t="shared" ref="E60" si="29">E24</f>
        <v>413</v>
      </c>
      <c r="F60" s="10">
        <f t="shared" si="5"/>
        <v>423</v>
      </c>
      <c r="G60" s="10">
        <f t="shared" si="6"/>
        <v>450</v>
      </c>
      <c r="H60" s="92">
        <f t="shared" si="7"/>
        <v>27</v>
      </c>
      <c r="I60" s="10">
        <f t="shared" si="8"/>
        <v>525</v>
      </c>
      <c r="J60" s="6">
        <f t="shared" si="9"/>
        <v>0.8571428571428571</v>
      </c>
    </row>
    <row r="61" spans="1:11" x14ac:dyDescent="0.3">
      <c r="A61" s="9" t="str">
        <f t="shared" si="1"/>
        <v xml:space="preserve">AUTOV26LA </v>
      </c>
      <c r="B61" s="9" t="str">
        <f t="shared" si="2"/>
        <v>Brakes Service&amp;Repair Lab A</v>
      </c>
      <c r="C61" s="10">
        <f t="shared" si="3"/>
        <v>619</v>
      </c>
      <c r="D61" s="10">
        <f t="shared" si="0"/>
        <v>664</v>
      </c>
      <c r="E61" s="10">
        <f t="shared" ref="E61" si="30">E25</f>
        <v>619</v>
      </c>
      <c r="F61" s="10">
        <f t="shared" si="5"/>
        <v>634</v>
      </c>
      <c r="G61" s="10">
        <f t="shared" si="6"/>
        <v>675</v>
      </c>
      <c r="H61" s="92">
        <f t="shared" si="7"/>
        <v>41</v>
      </c>
      <c r="I61" s="10">
        <f t="shared" si="8"/>
        <v>525</v>
      </c>
      <c r="J61" s="6">
        <f t="shared" si="9"/>
        <v>1.2857142857142858</v>
      </c>
    </row>
    <row r="62" spans="1:11" x14ac:dyDescent="0.3">
      <c r="A62" s="9" t="str">
        <f t="shared" si="1"/>
        <v xml:space="preserve">AUTOV26LB </v>
      </c>
      <c r="B62" s="9" t="str">
        <f t="shared" si="2"/>
        <v>Brakes Service&amp;Repair Lab B</v>
      </c>
      <c r="C62" s="10">
        <f t="shared" si="3"/>
        <v>619</v>
      </c>
      <c r="D62" s="10">
        <f t="shared" si="0"/>
        <v>664</v>
      </c>
      <c r="E62" s="10">
        <f t="shared" ref="E62" si="31">E26</f>
        <v>608</v>
      </c>
      <c r="F62" s="10">
        <f t="shared" si="5"/>
        <v>630.33333333333337</v>
      </c>
      <c r="G62" s="10">
        <f t="shared" si="6"/>
        <v>675</v>
      </c>
      <c r="H62" s="92">
        <f t="shared" si="7"/>
        <v>44.666666666666629</v>
      </c>
      <c r="I62" s="10">
        <f t="shared" si="8"/>
        <v>525</v>
      </c>
      <c r="J62" s="6">
        <f t="shared" si="9"/>
        <v>1.2857142857142858</v>
      </c>
    </row>
    <row r="63" spans="1:11" x14ac:dyDescent="0.3">
      <c r="A63" s="9" t="str">
        <f t="shared" si="1"/>
        <v xml:space="preserve">AUTOV28 </v>
      </c>
      <c r="B63" s="9" t="str">
        <f t="shared" si="2"/>
        <v>Automotive Suspension Systems</v>
      </c>
      <c r="C63" s="10">
        <f t="shared" si="3"/>
        <v>330</v>
      </c>
      <c r="D63" s="10">
        <f t="shared" si="0"/>
        <v>443</v>
      </c>
      <c r="E63" s="10">
        <f t="shared" ref="E63" si="32">E27</f>
        <v>375</v>
      </c>
      <c r="F63" s="10">
        <f t="shared" si="5"/>
        <v>382.66666666666669</v>
      </c>
      <c r="G63" s="10">
        <f t="shared" si="6"/>
        <v>413</v>
      </c>
      <c r="H63" s="92">
        <f t="shared" si="7"/>
        <v>30.333333333333314</v>
      </c>
      <c r="I63" s="10">
        <f t="shared" si="8"/>
        <v>525</v>
      </c>
      <c r="J63" s="6">
        <f t="shared" si="9"/>
        <v>0.78666666666666663</v>
      </c>
    </row>
    <row r="64" spans="1:11" x14ac:dyDescent="0.3">
      <c r="A64" s="9" t="str">
        <f t="shared" si="1"/>
        <v xml:space="preserve">AUTOV28LA </v>
      </c>
      <c r="B64" s="9" t="str">
        <f t="shared" si="2"/>
        <v>Automotive Suspensions Lab</v>
      </c>
      <c r="C64" s="10">
        <f t="shared" si="3"/>
        <v>495</v>
      </c>
      <c r="D64" s="10">
        <f t="shared" si="0"/>
        <v>664</v>
      </c>
      <c r="E64" s="10">
        <f t="shared" ref="E64" si="33">E28</f>
        <v>563</v>
      </c>
      <c r="F64" s="10">
        <f t="shared" si="5"/>
        <v>574</v>
      </c>
      <c r="G64" s="10">
        <f t="shared" si="6"/>
        <v>619</v>
      </c>
      <c r="H64" s="92">
        <f t="shared" si="7"/>
        <v>45</v>
      </c>
      <c r="I64" s="10">
        <f t="shared" si="8"/>
        <v>525</v>
      </c>
      <c r="J64" s="6">
        <f t="shared" si="9"/>
        <v>1.1790476190476191</v>
      </c>
    </row>
    <row r="65" spans="1:11" x14ac:dyDescent="0.3">
      <c r="A65" s="9" t="str">
        <f t="shared" si="1"/>
        <v xml:space="preserve">AUTOV28LB </v>
      </c>
      <c r="B65" s="9" t="str">
        <f t="shared" si="2"/>
        <v>Automotive Alignment Lab</v>
      </c>
      <c r="C65" s="10">
        <f t="shared" si="3"/>
        <v>495</v>
      </c>
      <c r="D65" s="10">
        <f t="shared" si="0"/>
        <v>664</v>
      </c>
      <c r="E65" s="10">
        <f t="shared" ref="E65" si="34">E29</f>
        <v>563</v>
      </c>
      <c r="F65" s="10">
        <f t="shared" si="5"/>
        <v>574</v>
      </c>
      <c r="G65" s="10">
        <f t="shared" si="6"/>
        <v>619</v>
      </c>
      <c r="H65" s="92">
        <f t="shared" si="7"/>
        <v>45</v>
      </c>
      <c r="I65" s="10">
        <f t="shared" si="8"/>
        <v>525</v>
      </c>
      <c r="J65" s="6">
        <f t="shared" si="9"/>
        <v>1.1790476190476191</v>
      </c>
    </row>
    <row r="66" spans="1:11" x14ac:dyDescent="0.3">
      <c r="A66" s="9" t="str">
        <f t="shared" si="1"/>
        <v xml:space="preserve">AUTOV32 </v>
      </c>
      <c r="B66" s="9" t="str">
        <f t="shared" si="2"/>
        <v>ASE Certification Preparation</v>
      </c>
      <c r="C66" s="10">
        <f t="shared" si="3"/>
        <v>190</v>
      </c>
      <c r="D66" s="10">
        <f t="shared" si="0"/>
        <v>165</v>
      </c>
      <c r="E66" s="10">
        <f t="shared" ref="E66" si="35">E30</f>
        <v>173</v>
      </c>
      <c r="F66" s="10">
        <f t="shared" si="5"/>
        <v>176</v>
      </c>
      <c r="G66" s="10">
        <f t="shared" si="6"/>
        <v>358</v>
      </c>
      <c r="H66" s="92">
        <f t="shared" si="7"/>
        <v>182</v>
      </c>
      <c r="I66" s="10">
        <f t="shared" si="8"/>
        <v>525</v>
      </c>
      <c r="J66" s="6">
        <f t="shared" si="9"/>
        <v>0.6819047619047619</v>
      </c>
    </row>
    <row r="67" spans="1:11" x14ac:dyDescent="0.3">
      <c r="A67" s="9" t="str">
        <f t="shared" si="1"/>
        <v xml:space="preserve">AUTOV40 </v>
      </c>
      <c r="B67" s="9" t="str">
        <f t="shared" si="2"/>
        <v>Advanced Problems In Auto Tech</v>
      </c>
      <c r="C67" s="10">
        <f t="shared" si="3"/>
        <v>679</v>
      </c>
      <c r="D67" s="10">
        <f t="shared" si="0"/>
        <v>0</v>
      </c>
      <c r="E67" s="10">
        <f t="shared" ref="E67" si="36">E31</f>
        <v>0</v>
      </c>
      <c r="F67" s="10">
        <f t="shared" si="5"/>
        <v>226.33333333333334</v>
      </c>
      <c r="G67" s="10">
        <f t="shared" si="6"/>
        <v>0</v>
      </c>
      <c r="H67" s="92">
        <f t="shared" si="7"/>
        <v>-226.33333333333334</v>
      </c>
      <c r="I67" s="10">
        <f t="shared" si="8"/>
        <v>525</v>
      </c>
      <c r="J67" s="6">
        <f t="shared" si="9"/>
        <v>0</v>
      </c>
    </row>
    <row r="68" spans="1:11" x14ac:dyDescent="0.3">
      <c r="A68" s="9" t="str">
        <f t="shared" si="1"/>
        <v xml:space="preserve">AUTOV45 </v>
      </c>
      <c r="B68" s="9" t="str">
        <f t="shared" si="2"/>
        <v>Clean Air Car Certification</v>
      </c>
      <c r="C68" s="10">
        <f t="shared" si="3"/>
        <v>135</v>
      </c>
      <c r="D68" s="10">
        <f t="shared" si="0"/>
        <v>0</v>
      </c>
      <c r="E68" s="10">
        <f t="shared" ref="E68:E69" si="37">E32</f>
        <v>225</v>
      </c>
      <c r="F68" s="10">
        <f t="shared" si="5"/>
        <v>120</v>
      </c>
      <c r="G68" s="10">
        <f t="shared" si="6"/>
        <v>0</v>
      </c>
      <c r="H68" s="92">
        <f t="shared" si="7"/>
        <v>-120</v>
      </c>
      <c r="I68" s="10">
        <f t="shared" si="8"/>
        <v>525</v>
      </c>
      <c r="J68" s="6">
        <f t="shared" si="9"/>
        <v>0</v>
      </c>
    </row>
    <row r="69" spans="1:11" x14ac:dyDescent="0.3">
      <c r="A69" s="9" t="str">
        <f t="shared" si="1"/>
        <v xml:space="preserve">AUTOV96 </v>
      </c>
      <c r="B69" s="9" t="str">
        <f t="shared" si="2"/>
        <v>Automotive Internship II</v>
      </c>
      <c r="C69" s="10">
        <f t="shared" si="3"/>
        <v>0</v>
      </c>
      <c r="D69" s="10">
        <f t="shared" si="0"/>
        <v>0</v>
      </c>
      <c r="E69" s="10">
        <f t="shared" si="37"/>
        <v>0</v>
      </c>
      <c r="F69" s="10">
        <f t="shared" si="5"/>
        <v>0</v>
      </c>
      <c r="G69" s="10">
        <f t="shared" si="6"/>
        <v>0</v>
      </c>
      <c r="H69" s="92">
        <f t="shared" si="7"/>
        <v>0</v>
      </c>
      <c r="I69" s="10">
        <f t="shared" si="8"/>
        <v>525</v>
      </c>
      <c r="J69" s="6">
        <f t="shared" si="9"/>
        <v>0</v>
      </c>
    </row>
    <row r="70" spans="1:11" x14ac:dyDescent="0.3">
      <c r="A70" s="103" t="s">
        <v>70</v>
      </c>
      <c r="B70" s="103" t="s">
        <v>79</v>
      </c>
      <c r="C70" s="10">
        <f t="shared" ref="C70:E70" si="38">C34</f>
        <v>556</v>
      </c>
      <c r="D70" s="10">
        <f t="shared" si="38"/>
        <v>573</v>
      </c>
      <c r="E70" s="10">
        <f t="shared" si="38"/>
        <v>502</v>
      </c>
      <c r="F70" s="10">
        <f t="shared" ref="F70" si="39">SUM(C70:E70)/3</f>
        <v>543.66666666666663</v>
      </c>
      <c r="G70" s="10">
        <f t="shared" si="6"/>
        <v>561</v>
      </c>
      <c r="H70" s="92">
        <f t="shared" ref="H70" si="40">G70-F70</f>
        <v>17.333333333333371</v>
      </c>
      <c r="I70" s="10">
        <f t="shared" si="8"/>
        <v>525</v>
      </c>
      <c r="J70" s="6">
        <f t="shared" ref="J70" si="41">G70/I70</f>
        <v>1.0685714285714285</v>
      </c>
      <c r="K70" s="4" t="s">
        <v>14</v>
      </c>
    </row>
    <row r="128" spans="1:1" x14ac:dyDescent="0.3">
      <c r="A128" s="4" t="str">
        <f>B1&amp;": College WSCH Ratio by Course"</f>
        <v>Automotive: College WSCH Ratio by Course</v>
      </c>
    </row>
    <row r="129" spans="1:1" x14ac:dyDescent="0.3">
      <c r="A129" s="4" t="str">
        <f>"District Goal = "&amp;I39</f>
        <v>District Goal = 525</v>
      </c>
    </row>
  </sheetData>
  <mergeCells count="1">
    <mergeCell ref="A37:J3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A3" sqref="A3"/>
    </sheetView>
  </sheetViews>
  <sheetFormatPr defaultColWidth="9.109375" defaultRowHeight="13.8" x14ac:dyDescent="0.3"/>
  <cols>
    <col min="1" max="1" width="7.88671875" style="4" customWidth="1"/>
    <col min="2" max="2" width="9.44140625" style="4" customWidth="1"/>
    <col min="3" max="11" width="7.5546875" style="4" customWidth="1"/>
    <col min="12" max="12" width="9.44140625" style="4" customWidth="1"/>
    <col min="13" max="13" width="7.5546875" style="4" customWidth="1"/>
    <col min="14" max="16384" width="9.109375" style="4"/>
  </cols>
  <sheetData>
    <row r="1" spans="1:15" ht="15.6" x14ac:dyDescent="0.3">
      <c r="A1" s="51" t="s">
        <v>91</v>
      </c>
      <c r="B1" s="51"/>
      <c r="C1" s="52" t="s">
        <v>99</v>
      </c>
      <c r="D1" s="72"/>
    </row>
    <row r="2" spans="1:15" x14ac:dyDescent="0.3">
      <c r="A2" s="104" t="s">
        <v>39</v>
      </c>
      <c r="B2" s="104" t="s">
        <v>31</v>
      </c>
      <c r="C2" s="104" t="s">
        <v>32</v>
      </c>
      <c r="D2" s="104" t="s">
        <v>33</v>
      </c>
      <c r="E2" s="104" t="s">
        <v>37</v>
      </c>
      <c r="F2" s="104" t="s">
        <v>42</v>
      </c>
      <c r="G2" s="104" t="s">
        <v>34</v>
      </c>
      <c r="H2" s="104" t="s">
        <v>35</v>
      </c>
      <c r="I2" s="104" t="s">
        <v>95</v>
      </c>
      <c r="J2" s="104" t="s">
        <v>36</v>
      </c>
      <c r="K2" s="104" t="s">
        <v>93</v>
      </c>
      <c r="L2" s="104" t="s">
        <v>94</v>
      </c>
      <c r="M2" s="104" t="s">
        <v>5</v>
      </c>
    </row>
    <row r="3" spans="1:15" x14ac:dyDescent="0.3">
      <c r="A3" s="62" t="s">
        <v>172</v>
      </c>
      <c r="B3" s="62" t="s">
        <v>19</v>
      </c>
      <c r="C3" s="75">
        <v>251</v>
      </c>
      <c r="D3" s="75">
        <v>346</v>
      </c>
      <c r="E3" s="75">
        <v>252</v>
      </c>
      <c r="F3" s="75">
        <v>52</v>
      </c>
      <c r="G3" s="75">
        <v>51</v>
      </c>
      <c r="H3" s="75">
        <v>152</v>
      </c>
      <c r="I3" s="75">
        <v>6</v>
      </c>
      <c r="J3" s="75">
        <v>152</v>
      </c>
      <c r="K3" s="75">
        <v>1262</v>
      </c>
      <c r="L3" s="75">
        <v>1110</v>
      </c>
      <c r="M3" s="75">
        <v>901</v>
      </c>
      <c r="O3" s="4" t="s">
        <v>14</v>
      </c>
    </row>
    <row r="4" spans="1:15" x14ac:dyDescent="0.3">
      <c r="A4" s="76" t="str">
        <f>A$3</f>
        <v>AUTO</v>
      </c>
      <c r="B4" s="77" t="s">
        <v>20</v>
      </c>
      <c r="C4" s="75">
        <v>243</v>
      </c>
      <c r="D4" s="75">
        <v>334</v>
      </c>
      <c r="E4" s="75">
        <v>205</v>
      </c>
      <c r="F4" s="75">
        <v>22</v>
      </c>
      <c r="G4" s="75">
        <v>61</v>
      </c>
      <c r="H4" s="75">
        <v>184</v>
      </c>
      <c r="I4" s="75">
        <v>1</v>
      </c>
      <c r="J4" s="75">
        <v>164</v>
      </c>
      <c r="K4" s="75">
        <v>1214</v>
      </c>
      <c r="L4" s="75">
        <v>1050</v>
      </c>
      <c r="M4" s="75">
        <v>804</v>
      </c>
      <c r="O4" s="4" t="s">
        <v>14</v>
      </c>
    </row>
    <row r="5" spans="1:15" x14ac:dyDescent="0.3">
      <c r="A5" s="76" t="str">
        <f t="shared" ref="A5:A6" si="0">A$3</f>
        <v>AUTO</v>
      </c>
      <c r="B5" s="77" t="s">
        <v>22</v>
      </c>
      <c r="C5" s="75">
        <v>256</v>
      </c>
      <c r="D5" s="75">
        <v>348</v>
      </c>
      <c r="E5" s="75">
        <v>205</v>
      </c>
      <c r="F5" s="75">
        <v>28</v>
      </c>
      <c r="G5" s="75">
        <v>43</v>
      </c>
      <c r="H5" s="75">
        <v>156</v>
      </c>
      <c r="I5" s="75">
        <v>5</v>
      </c>
      <c r="J5" s="75">
        <v>101</v>
      </c>
      <c r="K5" s="75">
        <v>1142</v>
      </c>
      <c r="L5" s="75">
        <v>1041</v>
      </c>
      <c r="M5" s="75">
        <v>837</v>
      </c>
      <c r="O5" s="4" t="s">
        <v>14</v>
      </c>
    </row>
    <row r="6" spans="1:15" x14ac:dyDescent="0.3">
      <c r="A6" s="76" t="str">
        <f t="shared" si="0"/>
        <v>AUTO</v>
      </c>
      <c r="B6" s="77" t="s">
        <v>16</v>
      </c>
      <c r="C6" s="75">
        <v>367</v>
      </c>
      <c r="D6" s="75">
        <v>374</v>
      </c>
      <c r="E6" s="75">
        <v>169</v>
      </c>
      <c r="F6" s="75">
        <v>34</v>
      </c>
      <c r="G6" s="75">
        <v>40</v>
      </c>
      <c r="H6" s="75">
        <v>101</v>
      </c>
      <c r="I6" s="75">
        <v>2</v>
      </c>
      <c r="J6" s="75">
        <v>119</v>
      </c>
      <c r="K6" s="75">
        <v>1206</v>
      </c>
      <c r="L6" s="75">
        <v>1087</v>
      </c>
      <c r="M6" s="75">
        <v>944</v>
      </c>
      <c r="O6" s="4" t="s">
        <v>14</v>
      </c>
    </row>
    <row r="7" spans="1:15" x14ac:dyDescent="0.3">
      <c r="A7" s="22"/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9" spans="1:15" x14ac:dyDescent="0.3">
      <c r="A9" s="104" t="s">
        <v>39</v>
      </c>
      <c r="B9" s="104" t="s">
        <v>31</v>
      </c>
      <c r="C9" s="104" t="s">
        <v>32</v>
      </c>
      <c r="D9" s="104" t="s">
        <v>33</v>
      </c>
      <c r="E9" s="104" t="s">
        <v>37</v>
      </c>
      <c r="F9" s="104" t="s">
        <v>42</v>
      </c>
      <c r="G9" s="104" t="s">
        <v>34</v>
      </c>
      <c r="H9" s="104" t="s">
        <v>35</v>
      </c>
      <c r="I9" s="104" t="s">
        <v>95</v>
      </c>
      <c r="J9" s="104" t="s">
        <v>36</v>
      </c>
      <c r="K9" s="104" t="s">
        <v>93</v>
      </c>
      <c r="L9" s="104" t="s">
        <v>94</v>
      </c>
      <c r="M9" s="104" t="s">
        <v>5</v>
      </c>
    </row>
    <row r="10" spans="1:15" x14ac:dyDescent="0.3">
      <c r="A10" s="25" t="str">
        <f t="shared" ref="A10:M10" si="1">A3</f>
        <v>AUTO</v>
      </c>
      <c r="B10" s="25" t="str">
        <f t="shared" si="1"/>
        <v xml:space="preserve">FY09 </v>
      </c>
      <c r="C10" s="25">
        <f t="shared" si="1"/>
        <v>251</v>
      </c>
      <c r="D10" s="25">
        <f t="shared" si="1"/>
        <v>346</v>
      </c>
      <c r="E10" s="25">
        <f t="shared" si="1"/>
        <v>252</v>
      </c>
      <c r="F10" s="25">
        <f t="shared" si="1"/>
        <v>52</v>
      </c>
      <c r="G10" s="25">
        <f t="shared" si="1"/>
        <v>51</v>
      </c>
      <c r="H10" s="25">
        <f t="shared" si="1"/>
        <v>152</v>
      </c>
      <c r="I10" s="25">
        <f t="shared" si="1"/>
        <v>6</v>
      </c>
      <c r="J10" s="25">
        <f t="shared" si="1"/>
        <v>152</v>
      </c>
      <c r="K10" s="25">
        <f t="shared" si="1"/>
        <v>1262</v>
      </c>
      <c r="L10" s="25">
        <f t="shared" si="1"/>
        <v>1110</v>
      </c>
      <c r="M10" s="25">
        <f t="shared" si="1"/>
        <v>901</v>
      </c>
    </row>
    <row r="11" spans="1:15" x14ac:dyDescent="0.3">
      <c r="A11" s="25" t="str">
        <f>A4</f>
        <v>AUTO</v>
      </c>
      <c r="B11" s="25" t="str">
        <f>B4</f>
        <v xml:space="preserve">FY10 </v>
      </c>
      <c r="C11" s="25">
        <f t="shared" ref="C11:M11" si="2">C4</f>
        <v>243</v>
      </c>
      <c r="D11" s="25">
        <f t="shared" si="2"/>
        <v>334</v>
      </c>
      <c r="E11" s="25">
        <f t="shared" si="2"/>
        <v>205</v>
      </c>
      <c r="F11" s="25">
        <f t="shared" si="2"/>
        <v>22</v>
      </c>
      <c r="G11" s="25">
        <f t="shared" si="2"/>
        <v>61</v>
      </c>
      <c r="H11" s="25">
        <f t="shared" si="2"/>
        <v>184</v>
      </c>
      <c r="I11" s="25">
        <f t="shared" si="2"/>
        <v>1</v>
      </c>
      <c r="J11" s="25">
        <f t="shared" si="2"/>
        <v>164</v>
      </c>
      <c r="K11" s="25">
        <f t="shared" si="2"/>
        <v>1214</v>
      </c>
      <c r="L11" s="25">
        <f t="shared" si="2"/>
        <v>1050</v>
      </c>
      <c r="M11" s="25">
        <f t="shared" si="2"/>
        <v>804</v>
      </c>
    </row>
    <row r="12" spans="1:15" x14ac:dyDescent="0.3">
      <c r="A12" s="25" t="str">
        <f>A5</f>
        <v>AUTO</v>
      </c>
      <c r="B12" s="25" t="str">
        <f>B5</f>
        <v xml:space="preserve">FY11 </v>
      </c>
      <c r="C12" s="25">
        <f t="shared" ref="C12:M12" si="3">C5</f>
        <v>256</v>
      </c>
      <c r="D12" s="25">
        <f t="shared" si="3"/>
        <v>348</v>
      </c>
      <c r="E12" s="25">
        <f t="shared" si="3"/>
        <v>205</v>
      </c>
      <c r="F12" s="25">
        <f t="shared" si="3"/>
        <v>28</v>
      </c>
      <c r="G12" s="25">
        <f t="shared" si="3"/>
        <v>43</v>
      </c>
      <c r="H12" s="25">
        <f t="shared" si="3"/>
        <v>156</v>
      </c>
      <c r="I12" s="25">
        <f t="shared" si="3"/>
        <v>5</v>
      </c>
      <c r="J12" s="25">
        <f t="shared" si="3"/>
        <v>101</v>
      </c>
      <c r="K12" s="25">
        <f t="shared" si="3"/>
        <v>1142</v>
      </c>
      <c r="L12" s="25">
        <f t="shared" si="3"/>
        <v>1041</v>
      </c>
      <c r="M12" s="25">
        <f t="shared" si="3"/>
        <v>837</v>
      </c>
    </row>
    <row r="13" spans="1:15" x14ac:dyDescent="0.3">
      <c r="A13" s="25" t="str">
        <f>A6</f>
        <v>AUTO</v>
      </c>
      <c r="B13" s="25" t="s">
        <v>40</v>
      </c>
      <c r="C13" s="25">
        <f>SUM(C10:C12)/3</f>
        <v>250</v>
      </c>
      <c r="D13" s="25">
        <f t="shared" ref="D13:M13" si="4">SUM(D10:D12)/3</f>
        <v>342.66666666666669</v>
      </c>
      <c r="E13" s="25">
        <f t="shared" si="4"/>
        <v>220.66666666666666</v>
      </c>
      <c r="F13" s="25">
        <f t="shared" si="4"/>
        <v>34</v>
      </c>
      <c r="G13" s="25">
        <f t="shared" si="4"/>
        <v>51.666666666666664</v>
      </c>
      <c r="H13" s="25">
        <f t="shared" si="4"/>
        <v>164</v>
      </c>
      <c r="I13" s="25">
        <f t="shared" si="4"/>
        <v>4</v>
      </c>
      <c r="J13" s="25">
        <f t="shared" si="4"/>
        <v>139</v>
      </c>
      <c r="K13" s="25">
        <f t="shared" si="4"/>
        <v>1206</v>
      </c>
      <c r="L13" s="25">
        <f t="shared" si="4"/>
        <v>1067</v>
      </c>
      <c r="M13" s="25">
        <f t="shared" si="4"/>
        <v>847.33333333333337</v>
      </c>
    </row>
    <row r="14" spans="1:15" x14ac:dyDescent="0.3">
      <c r="A14" s="73" t="str">
        <f t="shared" ref="A14:B14" si="5">A6</f>
        <v>AUTO</v>
      </c>
      <c r="B14" s="73" t="str">
        <f t="shared" si="5"/>
        <v>FY12</v>
      </c>
      <c r="C14" s="73">
        <f t="shared" ref="C14:M14" si="6">C6</f>
        <v>367</v>
      </c>
      <c r="D14" s="73">
        <f t="shared" si="6"/>
        <v>374</v>
      </c>
      <c r="E14" s="73">
        <f t="shared" si="6"/>
        <v>169</v>
      </c>
      <c r="F14" s="73">
        <f t="shared" si="6"/>
        <v>34</v>
      </c>
      <c r="G14" s="73">
        <f t="shared" si="6"/>
        <v>40</v>
      </c>
      <c r="H14" s="73">
        <f t="shared" si="6"/>
        <v>101</v>
      </c>
      <c r="I14" s="73">
        <f t="shared" si="6"/>
        <v>2</v>
      </c>
      <c r="J14" s="73">
        <f t="shared" si="6"/>
        <v>119</v>
      </c>
      <c r="K14" s="73">
        <f t="shared" si="6"/>
        <v>1206</v>
      </c>
      <c r="L14" s="73">
        <f t="shared" si="6"/>
        <v>1087</v>
      </c>
      <c r="M14" s="73">
        <f t="shared" si="6"/>
        <v>944</v>
      </c>
    </row>
    <row r="16" spans="1:15" x14ac:dyDescent="0.3">
      <c r="A16" s="104" t="str">
        <f t="shared" ref="A16:J21" si="7">A9</f>
        <v>Subject</v>
      </c>
      <c r="B16" s="104" t="str">
        <f t="shared" si="7"/>
        <v xml:space="preserve">Fiscal Year </v>
      </c>
      <c r="C16" s="104" t="str">
        <f t="shared" si="7"/>
        <v xml:space="preserve">A </v>
      </c>
      <c r="D16" s="104" t="str">
        <f t="shared" si="7"/>
        <v xml:space="preserve">B </v>
      </c>
      <c r="E16" s="104" t="str">
        <f t="shared" si="7"/>
        <v>C</v>
      </c>
      <c r="F16" s="104" t="str">
        <f t="shared" si="7"/>
        <v>P/CR</v>
      </c>
      <c r="G16" s="104" t="str">
        <f t="shared" si="7"/>
        <v xml:space="preserve">D </v>
      </c>
      <c r="H16" s="104" t="str">
        <f t="shared" si="7"/>
        <v xml:space="preserve">F </v>
      </c>
      <c r="I16" s="104" t="str">
        <f t="shared" si="7"/>
        <v>NP/NC</v>
      </c>
      <c r="J16" s="104" t="str">
        <f t="shared" si="7"/>
        <v xml:space="preserve">W </v>
      </c>
      <c r="K16" s="104" t="str">
        <f>K9</f>
        <v>Graded</v>
      </c>
      <c r="L16" s="104" t="s">
        <v>94</v>
      </c>
      <c r="M16" s="104" t="str">
        <f>M9</f>
        <v>Success</v>
      </c>
    </row>
    <row r="17" spans="1:16" x14ac:dyDescent="0.3">
      <c r="A17" s="25" t="str">
        <f t="shared" si="7"/>
        <v>AUTO</v>
      </c>
      <c r="B17" s="25" t="str">
        <f>B10</f>
        <v xml:space="preserve">FY09 </v>
      </c>
      <c r="C17" s="37">
        <f t="shared" ref="C17:H21" si="8">C10/$K10</f>
        <v>0.1988906497622821</v>
      </c>
      <c r="D17" s="37">
        <f t="shared" si="8"/>
        <v>0.27416798732171155</v>
      </c>
      <c r="E17" s="37">
        <f t="shared" si="8"/>
        <v>0.19968304278922344</v>
      </c>
      <c r="F17" s="37">
        <f t="shared" si="8"/>
        <v>4.1204437400950873E-2</v>
      </c>
      <c r="G17" s="37">
        <f t="shared" si="8"/>
        <v>4.0412044374009512E-2</v>
      </c>
      <c r="H17" s="37">
        <f t="shared" si="8"/>
        <v>0.12044374009508717</v>
      </c>
      <c r="I17" s="37">
        <f t="shared" ref="I17:J17" si="9">I10/$K10</f>
        <v>4.7543581616481777E-3</v>
      </c>
      <c r="J17" s="37">
        <f t="shared" si="9"/>
        <v>0.12044374009508717</v>
      </c>
      <c r="K17" s="37">
        <f>SUM(C17:J17)</f>
        <v>1</v>
      </c>
      <c r="L17" s="37">
        <f>L10/$K10</f>
        <v>0.87955625990491282</v>
      </c>
      <c r="M17" s="37">
        <f t="shared" ref="M17" si="10">M10/$K10</f>
        <v>0.71394611727416801</v>
      </c>
      <c r="N17" s="4" t="s">
        <v>14</v>
      </c>
    </row>
    <row r="18" spans="1:16" x14ac:dyDescent="0.3">
      <c r="A18" s="25" t="str">
        <f t="shared" si="7"/>
        <v>AUTO</v>
      </c>
      <c r="B18" s="25" t="str">
        <f>B11</f>
        <v xml:space="preserve">FY10 </v>
      </c>
      <c r="C18" s="37">
        <f t="shared" si="8"/>
        <v>0.200164744645799</v>
      </c>
      <c r="D18" s="37">
        <f t="shared" si="8"/>
        <v>0.27512355848434927</v>
      </c>
      <c r="E18" s="37">
        <f t="shared" si="8"/>
        <v>0.16886326194398682</v>
      </c>
      <c r="F18" s="37">
        <f t="shared" si="8"/>
        <v>1.8121911037891267E-2</v>
      </c>
      <c r="G18" s="37">
        <f t="shared" si="8"/>
        <v>5.0247116968698519E-2</v>
      </c>
      <c r="H18" s="37">
        <f t="shared" si="8"/>
        <v>0.1515650741350906</v>
      </c>
      <c r="I18" s="37">
        <f t="shared" ref="I18:J18" si="11">I11/$K11</f>
        <v>8.2372322899505767E-4</v>
      </c>
      <c r="J18" s="37">
        <f t="shared" si="11"/>
        <v>0.13509060955518945</v>
      </c>
      <c r="K18" s="37">
        <f t="shared" ref="K18:K23" si="12">SUM(C18:J18)</f>
        <v>1</v>
      </c>
      <c r="L18" s="37">
        <f t="shared" ref="L18:M21" si="13">L11/$K11</f>
        <v>0.86490939044481052</v>
      </c>
      <c r="M18" s="37">
        <f t="shared" si="13"/>
        <v>0.66227347611202636</v>
      </c>
      <c r="N18" s="4" t="s">
        <v>14</v>
      </c>
    </row>
    <row r="19" spans="1:16" x14ac:dyDescent="0.3">
      <c r="A19" s="25" t="str">
        <f t="shared" si="7"/>
        <v>AUTO</v>
      </c>
      <c r="B19" s="25" t="str">
        <f>B12</f>
        <v xml:space="preserve">FY11 </v>
      </c>
      <c r="C19" s="37">
        <f t="shared" si="8"/>
        <v>0.22416812609457093</v>
      </c>
      <c r="D19" s="37">
        <f t="shared" si="8"/>
        <v>0.30472854640980734</v>
      </c>
      <c r="E19" s="37">
        <f t="shared" si="8"/>
        <v>0.17950963222416813</v>
      </c>
      <c r="F19" s="37">
        <f t="shared" si="8"/>
        <v>2.4518388791593695E-2</v>
      </c>
      <c r="G19" s="37">
        <f t="shared" si="8"/>
        <v>3.7653239929947457E-2</v>
      </c>
      <c r="H19" s="37">
        <f t="shared" si="8"/>
        <v>0.13660245183887915</v>
      </c>
      <c r="I19" s="37">
        <f t="shared" ref="I19:J19" si="14">I12/$K12</f>
        <v>4.3782837127845885E-3</v>
      </c>
      <c r="J19" s="37">
        <f t="shared" si="14"/>
        <v>8.8441330998248691E-2</v>
      </c>
      <c r="K19" s="37">
        <f t="shared" si="12"/>
        <v>0.99999999999999989</v>
      </c>
      <c r="L19" s="37">
        <f t="shared" si="13"/>
        <v>0.91155866900175131</v>
      </c>
      <c r="M19" s="37">
        <f t="shared" si="13"/>
        <v>0.73292469352014011</v>
      </c>
      <c r="N19" s="4" t="s">
        <v>14</v>
      </c>
    </row>
    <row r="20" spans="1:16" x14ac:dyDescent="0.3">
      <c r="A20" s="25" t="str">
        <f t="shared" si="7"/>
        <v>AUTO</v>
      </c>
      <c r="B20" s="25" t="s">
        <v>40</v>
      </c>
      <c r="C20" s="37">
        <f t="shared" si="8"/>
        <v>0.20729684908789386</v>
      </c>
      <c r="D20" s="37">
        <f t="shared" si="8"/>
        <v>0.28413488114980656</v>
      </c>
      <c r="E20" s="37">
        <f t="shared" si="8"/>
        <v>0.18297401879491432</v>
      </c>
      <c r="F20" s="37">
        <f t="shared" si="8"/>
        <v>2.8192371475953566E-2</v>
      </c>
      <c r="G20" s="37">
        <f t="shared" si="8"/>
        <v>4.2841348811498065E-2</v>
      </c>
      <c r="H20" s="37">
        <f t="shared" si="8"/>
        <v>0.13598673300165837</v>
      </c>
      <c r="I20" s="37">
        <f t="shared" ref="I20:J20" si="15">I13/$K13</f>
        <v>3.3167495854063019E-3</v>
      </c>
      <c r="J20" s="37">
        <f t="shared" si="15"/>
        <v>0.11525704809286899</v>
      </c>
      <c r="K20" s="37">
        <f t="shared" si="12"/>
        <v>1</v>
      </c>
      <c r="L20" s="37">
        <f t="shared" si="13"/>
        <v>0.88474295190713104</v>
      </c>
      <c r="M20" s="37">
        <f t="shared" si="13"/>
        <v>0.70259812050856829</v>
      </c>
      <c r="N20" s="4" t="s">
        <v>14</v>
      </c>
    </row>
    <row r="21" spans="1:16" x14ac:dyDescent="0.3">
      <c r="A21" s="73" t="str">
        <f t="shared" si="7"/>
        <v>AUTO</v>
      </c>
      <c r="B21" s="73" t="s">
        <v>96</v>
      </c>
      <c r="C21" s="74">
        <f t="shared" si="8"/>
        <v>0.30431177446102819</v>
      </c>
      <c r="D21" s="74">
        <f t="shared" si="8"/>
        <v>0.3101160862354892</v>
      </c>
      <c r="E21" s="74">
        <f t="shared" si="8"/>
        <v>0.14013266998341625</v>
      </c>
      <c r="F21" s="74">
        <f t="shared" si="8"/>
        <v>2.8192371475953566E-2</v>
      </c>
      <c r="G21" s="74">
        <f t="shared" si="8"/>
        <v>3.316749585406302E-2</v>
      </c>
      <c r="H21" s="74">
        <f t="shared" si="8"/>
        <v>8.3747927031509115E-2</v>
      </c>
      <c r="I21" s="74">
        <f t="shared" ref="I21:J21" si="16">I14/$K14</f>
        <v>1.658374792703151E-3</v>
      </c>
      <c r="J21" s="74">
        <f t="shared" si="16"/>
        <v>9.8673300165837474E-2</v>
      </c>
      <c r="K21" s="74">
        <f t="shared" si="12"/>
        <v>1</v>
      </c>
      <c r="L21" s="74">
        <f t="shared" si="13"/>
        <v>0.90132669983416247</v>
      </c>
      <c r="M21" s="74">
        <f t="shared" si="13"/>
        <v>0.78275290215588722</v>
      </c>
      <c r="N21" s="4" t="s">
        <v>14</v>
      </c>
    </row>
    <row r="22" spans="1:16" x14ac:dyDescent="0.3">
      <c r="A22" s="26" t="s">
        <v>41</v>
      </c>
      <c r="B22" s="26" t="s">
        <v>40</v>
      </c>
      <c r="C22" s="38">
        <v>0.33</v>
      </c>
      <c r="D22" s="38">
        <v>0.19</v>
      </c>
      <c r="E22" s="38">
        <v>0.13</v>
      </c>
      <c r="F22" s="38">
        <v>0.04</v>
      </c>
      <c r="G22" s="38">
        <v>0.05</v>
      </c>
      <c r="H22" s="38">
        <v>0.1</v>
      </c>
      <c r="I22" s="38">
        <v>0.01</v>
      </c>
      <c r="J22" s="38">
        <v>0.15</v>
      </c>
      <c r="K22" s="37">
        <f t="shared" si="12"/>
        <v>1</v>
      </c>
      <c r="L22" s="38">
        <v>0.85</v>
      </c>
      <c r="M22" s="38">
        <v>0.69</v>
      </c>
      <c r="N22" s="4" t="s">
        <v>14</v>
      </c>
    </row>
    <row r="23" spans="1:16" x14ac:dyDescent="0.3">
      <c r="A23" s="27" t="s">
        <v>41</v>
      </c>
      <c r="B23" s="27" t="s">
        <v>96</v>
      </c>
      <c r="C23" s="39">
        <v>0.32</v>
      </c>
      <c r="D23" s="39">
        <v>0.21</v>
      </c>
      <c r="E23" s="39">
        <v>0.14000000000000001</v>
      </c>
      <c r="F23" s="39">
        <v>0.04</v>
      </c>
      <c r="G23" s="39">
        <v>0.05</v>
      </c>
      <c r="H23" s="39">
        <v>0.09</v>
      </c>
      <c r="I23" s="39">
        <v>0.01</v>
      </c>
      <c r="J23" s="39">
        <v>0.14000000000000001</v>
      </c>
      <c r="K23" s="39">
        <f t="shared" si="12"/>
        <v>1</v>
      </c>
      <c r="L23" s="39">
        <v>0.86</v>
      </c>
      <c r="M23" s="39">
        <v>0.71</v>
      </c>
    </row>
    <row r="24" spans="1:16" x14ac:dyDescent="0.3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 t="s">
        <v>14</v>
      </c>
      <c r="P24" s="13"/>
    </row>
    <row r="25" spans="1:16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 t="s">
        <v>14</v>
      </c>
    </row>
    <row r="26" spans="1:16" x14ac:dyDescent="0.3">
      <c r="C26" s="13"/>
      <c r="D26" s="13"/>
      <c r="E26" s="13"/>
      <c r="F26" s="13"/>
      <c r="G26" s="13"/>
      <c r="H26" s="13"/>
      <c r="I26" s="13"/>
      <c r="J26" s="13"/>
      <c r="L26" s="13"/>
      <c r="M26" s="13"/>
    </row>
    <row r="27" spans="1:16" x14ac:dyDescent="0.3">
      <c r="C27" s="13"/>
      <c r="D27" s="13"/>
      <c r="E27" s="13"/>
      <c r="F27" s="13"/>
      <c r="G27" s="13"/>
      <c r="H27" s="13"/>
      <c r="I27" s="13"/>
      <c r="J27" s="13"/>
      <c r="L27" s="13"/>
      <c r="M27" s="13"/>
    </row>
    <row r="28" spans="1:16" x14ac:dyDescent="0.3">
      <c r="C28" s="13"/>
      <c r="D28" s="13"/>
      <c r="E28" s="13"/>
      <c r="F28" s="13"/>
      <c r="G28" s="13"/>
      <c r="H28" s="13"/>
      <c r="I28" s="13"/>
      <c r="J28" s="13"/>
      <c r="L28" s="13"/>
      <c r="M28" s="13"/>
    </row>
    <row r="29" spans="1:16" x14ac:dyDescent="0.3">
      <c r="C29" s="13"/>
      <c r="D29" s="13"/>
      <c r="E29" s="13"/>
      <c r="F29" s="13"/>
      <c r="G29" s="13"/>
      <c r="H29" s="13"/>
      <c r="I29" s="13"/>
      <c r="J29" s="13"/>
      <c r="L29" s="13"/>
      <c r="M29" s="13"/>
    </row>
    <row r="30" spans="1:16" x14ac:dyDescent="0.3">
      <c r="C30" s="13"/>
      <c r="D30" s="13"/>
      <c r="E30" s="13"/>
      <c r="F30" s="13"/>
      <c r="G30" s="13"/>
      <c r="H30" s="13"/>
      <c r="I30" s="13"/>
      <c r="J30" s="13"/>
      <c r="L30" s="13"/>
      <c r="M30" s="13"/>
    </row>
    <row r="31" spans="1:16" x14ac:dyDescent="0.3">
      <c r="C31" s="13"/>
      <c r="D31" s="13"/>
      <c r="E31" s="13"/>
      <c r="F31" s="13"/>
      <c r="G31" s="13"/>
      <c r="H31" s="13"/>
      <c r="I31" s="13"/>
      <c r="J31" s="13"/>
      <c r="L31" s="13"/>
      <c r="M31" s="13"/>
    </row>
    <row r="32" spans="1:16" x14ac:dyDescent="0.3">
      <c r="C32" s="13"/>
      <c r="D32" s="13"/>
      <c r="E32" s="13"/>
      <c r="F32" s="13"/>
      <c r="G32" s="13"/>
      <c r="H32" s="13"/>
      <c r="I32" s="13"/>
      <c r="J32" s="13"/>
      <c r="L32" s="13"/>
      <c r="M32" s="13"/>
    </row>
    <row r="33" spans="3:13" x14ac:dyDescent="0.3">
      <c r="C33" s="13"/>
      <c r="D33" s="13"/>
      <c r="E33" s="13"/>
      <c r="F33" s="13"/>
      <c r="G33" s="13"/>
      <c r="H33" s="13"/>
      <c r="I33" s="13"/>
      <c r="J33" s="13"/>
      <c r="L33" s="13"/>
      <c r="M33" s="13"/>
    </row>
    <row r="34" spans="3:13" x14ac:dyDescent="0.3">
      <c r="C34" s="13"/>
      <c r="D34" s="13"/>
      <c r="E34" s="13"/>
      <c r="F34" s="13"/>
      <c r="G34" s="13"/>
      <c r="H34" s="13"/>
      <c r="I34" s="13"/>
      <c r="J34" s="13"/>
      <c r="L34" s="13"/>
      <c r="M34" s="13"/>
    </row>
    <row r="35" spans="3:13" x14ac:dyDescent="0.3">
      <c r="C35" s="13"/>
      <c r="D35" s="13"/>
      <c r="E35" s="13"/>
      <c r="F35" s="13"/>
      <c r="G35" s="13"/>
      <c r="H35" s="13"/>
      <c r="I35" s="13"/>
      <c r="J35" s="13"/>
      <c r="L35" s="13"/>
      <c r="M35" s="13"/>
    </row>
    <row r="36" spans="3:13" x14ac:dyDescent="0.3">
      <c r="C36" s="13"/>
      <c r="D36" s="13"/>
      <c r="E36" s="13"/>
      <c r="F36" s="13"/>
      <c r="G36" s="13"/>
      <c r="H36" s="13"/>
      <c r="I36" s="13"/>
      <c r="J36" s="13"/>
      <c r="L36" s="13"/>
      <c r="M36" s="13"/>
    </row>
    <row r="37" spans="3:13" x14ac:dyDescent="0.3">
      <c r="C37" s="13"/>
      <c r="D37" s="13"/>
      <c r="E37" s="13"/>
      <c r="F37" s="13"/>
      <c r="G37" s="13"/>
      <c r="H37" s="13"/>
      <c r="I37" s="13"/>
      <c r="J37" s="13"/>
      <c r="L37" s="13"/>
      <c r="M37" s="13"/>
    </row>
    <row r="38" spans="3:13" x14ac:dyDescent="0.3">
      <c r="C38" s="13"/>
      <c r="D38" s="13"/>
      <c r="E38" s="13"/>
      <c r="F38" s="13"/>
      <c r="G38" s="13"/>
      <c r="H38" s="13"/>
      <c r="I38" s="13"/>
      <c r="J38" s="13"/>
      <c r="L38" s="13"/>
      <c r="M38" s="13"/>
    </row>
    <row r="39" spans="3:13" x14ac:dyDescent="0.3">
      <c r="C39" s="13"/>
      <c r="D39" s="13"/>
      <c r="E39" s="13"/>
      <c r="F39" s="13"/>
      <c r="G39" s="13"/>
      <c r="H39" s="13"/>
      <c r="I39" s="13"/>
      <c r="J39" s="13"/>
      <c r="L39" s="13"/>
      <c r="M39" s="13"/>
    </row>
    <row r="40" spans="3:13" x14ac:dyDescent="0.3">
      <c r="C40" s="13"/>
      <c r="D40" s="13"/>
      <c r="E40" s="13"/>
      <c r="F40" s="13"/>
      <c r="G40" s="13"/>
      <c r="H40" s="13"/>
      <c r="I40" s="13"/>
      <c r="J40" s="13"/>
      <c r="L40" s="13"/>
      <c r="M40" s="13"/>
    </row>
    <row r="41" spans="3:13" x14ac:dyDescent="0.3">
      <c r="C41" s="13"/>
      <c r="D41" s="13"/>
      <c r="E41" s="13"/>
      <c r="F41" s="13"/>
      <c r="G41" s="13"/>
      <c r="H41" s="13"/>
      <c r="I41" s="13"/>
      <c r="J41" s="13"/>
      <c r="L41" s="13"/>
      <c r="M41" s="13"/>
    </row>
    <row r="42" spans="3:13" x14ac:dyDescent="0.3">
      <c r="C42" s="13"/>
      <c r="D42" s="13"/>
      <c r="E42" s="13"/>
      <c r="F42" s="13"/>
      <c r="G42" s="13"/>
      <c r="H42" s="13"/>
      <c r="I42" s="13"/>
      <c r="J42" s="13"/>
      <c r="L42" s="13"/>
      <c r="M42" s="13"/>
    </row>
    <row r="43" spans="3:13" x14ac:dyDescent="0.3">
      <c r="C43" s="13"/>
      <c r="D43" s="13"/>
      <c r="E43" s="13"/>
      <c r="F43" s="13"/>
      <c r="G43" s="13"/>
      <c r="H43" s="13"/>
      <c r="I43" s="13"/>
      <c r="J43" s="13"/>
      <c r="L43" s="13"/>
      <c r="M43" s="13"/>
    </row>
    <row r="44" spans="3:13" x14ac:dyDescent="0.3">
      <c r="C44" s="13"/>
      <c r="D44" s="13"/>
      <c r="E44" s="13"/>
      <c r="F44" s="13"/>
      <c r="G44" s="13"/>
      <c r="H44" s="13"/>
      <c r="I44" s="13"/>
      <c r="J44" s="13"/>
      <c r="L44" s="13"/>
      <c r="M44" s="13"/>
    </row>
    <row r="45" spans="3:13" x14ac:dyDescent="0.3">
      <c r="C45" s="13"/>
      <c r="D45" s="13"/>
      <c r="E45" s="13"/>
      <c r="F45" s="13"/>
      <c r="G45" s="13"/>
      <c r="H45" s="13"/>
      <c r="I45" s="13"/>
      <c r="J45" s="13"/>
      <c r="L45" s="13"/>
      <c r="M45" s="13"/>
    </row>
    <row r="46" spans="3:13" x14ac:dyDescent="0.3">
      <c r="C46" s="13"/>
      <c r="D46" s="13"/>
      <c r="E46" s="13"/>
      <c r="F46" s="13"/>
      <c r="G46" s="13"/>
      <c r="H46" s="13"/>
      <c r="I46" s="13"/>
      <c r="J46" s="13"/>
      <c r="L46" s="13"/>
      <c r="M46" s="13"/>
    </row>
    <row r="47" spans="3:13" x14ac:dyDescent="0.3">
      <c r="C47" s="13"/>
      <c r="D47" s="13"/>
      <c r="E47" s="13"/>
      <c r="F47" s="13"/>
      <c r="G47" s="13"/>
      <c r="H47" s="13"/>
      <c r="I47" s="13"/>
      <c r="J47" s="13"/>
      <c r="L47" s="13"/>
      <c r="M47" s="13"/>
    </row>
    <row r="48" spans="3:13" x14ac:dyDescent="0.3">
      <c r="C48" s="13"/>
      <c r="D48" s="13"/>
      <c r="E48" s="13"/>
      <c r="F48" s="13"/>
      <c r="G48" s="13"/>
      <c r="H48" s="13"/>
      <c r="I48" s="13"/>
      <c r="J48" s="13"/>
      <c r="L48" s="13"/>
      <c r="M48" s="13"/>
    </row>
    <row r="49" spans="3:13" x14ac:dyDescent="0.3">
      <c r="C49" s="13"/>
      <c r="D49" s="13"/>
      <c r="E49" s="13"/>
      <c r="F49" s="13"/>
      <c r="G49" s="13"/>
      <c r="H49" s="13"/>
      <c r="I49" s="13"/>
      <c r="J49" s="13"/>
      <c r="L49" s="13"/>
      <c r="M49" s="13"/>
    </row>
    <row r="50" spans="3:13" x14ac:dyDescent="0.3">
      <c r="C50" s="13"/>
      <c r="D50" s="13"/>
      <c r="E50" s="13"/>
      <c r="F50" s="13"/>
      <c r="G50" s="13"/>
      <c r="H50" s="13"/>
      <c r="I50" s="13"/>
      <c r="J50" s="13"/>
      <c r="L50" s="13"/>
      <c r="M50" s="13"/>
    </row>
    <row r="51" spans="3:13" x14ac:dyDescent="0.3">
      <c r="C51" s="13"/>
      <c r="D51" s="13"/>
      <c r="E51" s="13"/>
      <c r="F51" s="13"/>
      <c r="G51" s="13"/>
      <c r="H51" s="13"/>
      <c r="I51" s="13"/>
      <c r="J51" s="13"/>
      <c r="L51" s="13"/>
      <c r="M51" s="13"/>
    </row>
    <row r="52" spans="3:13" x14ac:dyDescent="0.3">
      <c r="C52" s="13"/>
      <c r="D52" s="13"/>
      <c r="E52" s="13"/>
      <c r="F52" s="13"/>
      <c r="G52" s="13"/>
      <c r="H52" s="13"/>
      <c r="I52" s="13"/>
      <c r="J52" s="13"/>
      <c r="L52" s="13"/>
      <c r="M52" s="13"/>
    </row>
    <row r="53" spans="3:13" x14ac:dyDescent="0.3">
      <c r="C53" s="13"/>
      <c r="D53" s="13"/>
      <c r="E53" s="13"/>
      <c r="F53" s="13"/>
      <c r="G53" s="13"/>
      <c r="H53" s="13"/>
      <c r="I53" s="13"/>
      <c r="J53" s="13"/>
      <c r="L53" s="13"/>
      <c r="M53" s="13"/>
    </row>
    <row r="54" spans="3:13" x14ac:dyDescent="0.3">
      <c r="C54" s="13"/>
      <c r="D54" s="13"/>
      <c r="E54" s="13"/>
      <c r="F54" s="13"/>
      <c r="G54" s="13"/>
      <c r="H54" s="13"/>
      <c r="I54" s="13"/>
      <c r="J54" s="13"/>
      <c r="L54" s="13"/>
      <c r="M54" s="13"/>
    </row>
    <row r="55" spans="3:13" x14ac:dyDescent="0.3">
      <c r="C55" s="13"/>
      <c r="D55" s="13"/>
      <c r="E55" s="13"/>
      <c r="F55" s="13"/>
      <c r="G55" s="13"/>
      <c r="H55" s="13"/>
      <c r="I55" s="13"/>
      <c r="J55" s="13"/>
      <c r="L55" s="13"/>
      <c r="M55" s="13"/>
    </row>
    <row r="56" spans="3:13" x14ac:dyDescent="0.3">
      <c r="C56" s="13"/>
      <c r="D56" s="13"/>
      <c r="E56" s="13"/>
      <c r="F56" s="13"/>
      <c r="G56" s="13"/>
      <c r="H56" s="13"/>
      <c r="I56" s="13"/>
      <c r="J56" s="13"/>
      <c r="L56" s="13"/>
      <c r="M56" s="13"/>
    </row>
    <row r="57" spans="3:13" x14ac:dyDescent="0.3">
      <c r="C57" s="13"/>
      <c r="D57" s="13"/>
      <c r="E57" s="13"/>
      <c r="F57" s="13"/>
      <c r="G57" s="13"/>
      <c r="H57" s="13"/>
      <c r="I57" s="13"/>
      <c r="J57" s="13"/>
      <c r="L57" s="13"/>
      <c r="M57" s="13"/>
    </row>
    <row r="58" spans="3:13" x14ac:dyDescent="0.3">
      <c r="C58" s="13"/>
      <c r="D58" s="13"/>
      <c r="E58" s="13"/>
      <c r="F58" s="13"/>
      <c r="G58" s="13"/>
      <c r="H58" s="13"/>
      <c r="I58" s="13"/>
      <c r="J58" s="13"/>
      <c r="L58" s="13"/>
      <c r="M58" s="13"/>
    </row>
    <row r="59" spans="3:13" x14ac:dyDescent="0.3">
      <c r="C59" s="13"/>
      <c r="D59" s="13"/>
      <c r="E59" s="13"/>
      <c r="F59" s="13"/>
      <c r="G59" s="13"/>
      <c r="H59" s="13"/>
      <c r="I59" s="13"/>
      <c r="J59" s="13"/>
      <c r="L59" s="13"/>
      <c r="M59" s="13"/>
    </row>
    <row r="60" spans="3:13" x14ac:dyDescent="0.3">
      <c r="C60" s="13"/>
      <c r="D60" s="13"/>
      <c r="E60" s="13"/>
      <c r="F60" s="13"/>
      <c r="G60" s="13"/>
      <c r="H60" s="13"/>
      <c r="I60" s="13"/>
      <c r="J60" s="13"/>
      <c r="L60" s="13"/>
      <c r="M60" s="13"/>
    </row>
    <row r="61" spans="3:13" x14ac:dyDescent="0.3">
      <c r="C61" s="13"/>
      <c r="D61" s="13"/>
      <c r="E61" s="13"/>
      <c r="F61" s="13"/>
      <c r="G61" s="13"/>
      <c r="H61" s="13"/>
      <c r="I61" s="13"/>
      <c r="J61" s="13"/>
      <c r="L61" s="13"/>
      <c r="M61" s="13"/>
    </row>
    <row r="62" spans="3:13" x14ac:dyDescent="0.3">
      <c r="C62" s="13"/>
      <c r="D62" s="13"/>
      <c r="E62" s="13"/>
      <c r="F62" s="13"/>
      <c r="G62" s="13"/>
      <c r="H62" s="13"/>
      <c r="I62" s="13"/>
      <c r="J62" s="13"/>
      <c r="L62" s="13"/>
      <c r="M62" s="13"/>
    </row>
    <row r="63" spans="3:13" x14ac:dyDescent="0.3">
      <c r="C63" s="13"/>
      <c r="D63" s="13"/>
      <c r="E63" s="13"/>
      <c r="F63" s="13"/>
      <c r="G63" s="13"/>
      <c r="H63" s="13"/>
      <c r="I63" s="13"/>
      <c r="J63" s="13"/>
      <c r="L63" s="13"/>
      <c r="M63" s="13"/>
    </row>
    <row r="64" spans="3:13" x14ac:dyDescent="0.3">
      <c r="C64" s="13"/>
      <c r="D64" s="13"/>
      <c r="E64" s="13"/>
      <c r="F64" s="13"/>
      <c r="G64" s="13"/>
      <c r="H64" s="13"/>
      <c r="I64" s="13"/>
      <c r="J64" s="13"/>
      <c r="L64" s="13"/>
      <c r="M64" s="13"/>
    </row>
    <row r="65" spans="3:13" x14ac:dyDescent="0.3">
      <c r="C65" s="13"/>
      <c r="D65" s="13"/>
      <c r="E65" s="13"/>
      <c r="F65" s="13"/>
      <c r="G65" s="13"/>
      <c r="H65" s="13"/>
      <c r="I65" s="13"/>
      <c r="J65" s="13"/>
      <c r="L65" s="13"/>
      <c r="M65" s="13"/>
    </row>
    <row r="66" spans="3:13" x14ac:dyDescent="0.3">
      <c r="C66" s="13"/>
      <c r="D66" s="13"/>
      <c r="E66" s="13"/>
      <c r="F66" s="13"/>
      <c r="G66" s="13"/>
      <c r="H66" s="13"/>
      <c r="I66" s="13"/>
      <c r="J66" s="13"/>
      <c r="L66" s="13"/>
      <c r="M66" s="13"/>
    </row>
    <row r="67" spans="3:13" x14ac:dyDescent="0.3">
      <c r="C67" s="13"/>
      <c r="D67" s="13"/>
      <c r="E67" s="13"/>
      <c r="F67" s="13"/>
      <c r="G67" s="13"/>
      <c r="H67" s="13"/>
      <c r="I67" s="13"/>
      <c r="J67" s="13"/>
      <c r="L67" s="13"/>
      <c r="M67" s="13"/>
    </row>
    <row r="68" spans="3:13" x14ac:dyDescent="0.3">
      <c r="C68" s="13"/>
      <c r="D68" s="13"/>
      <c r="E68" s="13"/>
      <c r="F68" s="13"/>
      <c r="G68" s="13"/>
      <c r="H68" s="13"/>
      <c r="I68" s="13"/>
      <c r="J68" s="13"/>
      <c r="L68" s="13"/>
      <c r="M68" s="13"/>
    </row>
    <row r="69" spans="3:13" x14ac:dyDescent="0.3">
      <c r="C69" s="13"/>
      <c r="D69" s="13"/>
      <c r="E69" s="13"/>
      <c r="F69" s="13"/>
      <c r="G69" s="13"/>
      <c r="H69" s="13"/>
      <c r="I69" s="13"/>
      <c r="J69" s="13"/>
      <c r="L69" s="13"/>
      <c r="M69" s="13"/>
    </row>
    <row r="70" spans="3:13" x14ac:dyDescent="0.3">
      <c r="C70" s="13"/>
      <c r="D70" s="13"/>
      <c r="E70" s="13"/>
      <c r="F70" s="13"/>
      <c r="G70" s="13"/>
      <c r="H70" s="13"/>
      <c r="I70" s="13"/>
      <c r="J70" s="13"/>
      <c r="L70" s="13"/>
      <c r="M70" s="13"/>
    </row>
    <row r="71" spans="3:13" x14ac:dyDescent="0.3">
      <c r="C71" s="13"/>
      <c r="D71" s="13"/>
      <c r="E71" s="13"/>
      <c r="F71" s="13"/>
      <c r="G71" s="13"/>
      <c r="H71" s="13"/>
      <c r="I71" s="13"/>
      <c r="J71" s="13"/>
      <c r="L71" s="13"/>
      <c r="M71" s="13"/>
    </row>
    <row r="72" spans="3:13" x14ac:dyDescent="0.3">
      <c r="C72" s="13"/>
      <c r="D72" s="13"/>
      <c r="E72" s="13"/>
      <c r="F72" s="13"/>
      <c r="G72" s="13"/>
      <c r="H72" s="13"/>
      <c r="I72" s="13"/>
      <c r="J72" s="13"/>
      <c r="L72" s="13"/>
      <c r="M72" s="13"/>
    </row>
    <row r="73" spans="3:13" x14ac:dyDescent="0.3">
      <c r="C73" s="13"/>
      <c r="D73" s="13"/>
      <c r="E73" s="13"/>
      <c r="F73" s="13"/>
      <c r="G73" s="13"/>
      <c r="H73" s="13"/>
      <c r="I73" s="13"/>
      <c r="J73" s="13"/>
      <c r="L73" s="13"/>
      <c r="M73" s="13"/>
    </row>
    <row r="74" spans="3:13" x14ac:dyDescent="0.3">
      <c r="C74" s="13"/>
      <c r="D74" s="13"/>
      <c r="E74" s="13"/>
      <c r="F74" s="13"/>
      <c r="G74" s="13"/>
      <c r="H74" s="13"/>
      <c r="I74" s="13"/>
      <c r="J74" s="13"/>
      <c r="L74" s="13"/>
      <c r="M74" s="13"/>
    </row>
    <row r="75" spans="3:13" x14ac:dyDescent="0.3">
      <c r="C75" s="13"/>
      <c r="D75" s="13"/>
      <c r="E75" s="13"/>
      <c r="F75" s="13"/>
      <c r="G75" s="13"/>
      <c r="H75" s="13"/>
      <c r="I75" s="13"/>
      <c r="J75" s="13"/>
      <c r="L75" s="13"/>
      <c r="M75" s="13"/>
    </row>
    <row r="76" spans="3:13" x14ac:dyDescent="0.3">
      <c r="C76" s="13"/>
      <c r="D76" s="13"/>
      <c r="E76" s="13"/>
      <c r="F76" s="13"/>
      <c r="G76" s="13"/>
      <c r="H76" s="13"/>
      <c r="I76" s="13"/>
      <c r="J76" s="13"/>
      <c r="L76" s="13"/>
      <c r="M76" s="13"/>
    </row>
    <row r="77" spans="3:13" x14ac:dyDescent="0.3">
      <c r="C77" s="13"/>
      <c r="D77" s="13"/>
      <c r="E77" s="13"/>
      <c r="F77" s="13"/>
      <c r="G77" s="13"/>
      <c r="H77" s="13"/>
      <c r="I77" s="13"/>
      <c r="J77" s="13"/>
      <c r="L77" s="13"/>
      <c r="M77" s="13"/>
    </row>
    <row r="78" spans="3:13" x14ac:dyDescent="0.3">
      <c r="C78" s="13"/>
      <c r="D78" s="13"/>
      <c r="E78" s="13"/>
      <c r="F78" s="13"/>
      <c r="G78" s="13"/>
      <c r="H78" s="13"/>
      <c r="I78" s="13"/>
      <c r="J78" s="13"/>
      <c r="L78" s="13"/>
      <c r="M78" s="13"/>
    </row>
    <row r="79" spans="3:13" x14ac:dyDescent="0.3">
      <c r="C79" s="13"/>
      <c r="D79" s="13"/>
      <c r="E79" s="13"/>
      <c r="F79" s="13"/>
      <c r="G79" s="13"/>
      <c r="H79" s="13"/>
      <c r="I79" s="13"/>
      <c r="J79" s="13"/>
      <c r="L79" s="13"/>
      <c r="M79" s="13"/>
    </row>
    <row r="80" spans="3:13" x14ac:dyDescent="0.3">
      <c r="C80" s="13"/>
      <c r="D80" s="13"/>
      <c r="E80" s="13"/>
      <c r="F80" s="13"/>
      <c r="G80" s="13"/>
      <c r="H80" s="13"/>
      <c r="I80" s="13"/>
      <c r="J80" s="13"/>
      <c r="L80" s="13"/>
      <c r="M80" s="13"/>
    </row>
    <row r="81" spans="1:13" x14ac:dyDescent="0.3">
      <c r="C81" s="13"/>
      <c r="D81" s="13"/>
      <c r="E81" s="13"/>
      <c r="F81" s="13"/>
      <c r="G81" s="13"/>
      <c r="H81" s="13"/>
      <c r="I81" s="13"/>
      <c r="J81" s="13"/>
      <c r="L81" s="13"/>
      <c r="M81" s="13"/>
    </row>
    <row r="82" spans="1:13" x14ac:dyDescent="0.3">
      <c r="A82" s="4" t="str">
        <f>C1&amp;": Grade Distribution"</f>
        <v>Automotive: Grade Distribution</v>
      </c>
      <c r="C82" s="13"/>
      <c r="D82" s="13"/>
      <c r="E82" s="13"/>
      <c r="F82" s="13"/>
      <c r="G82" s="13"/>
      <c r="H82" s="13"/>
      <c r="I82" s="13"/>
      <c r="J82" s="13"/>
      <c r="L82" s="13"/>
      <c r="M82" s="13"/>
    </row>
    <row r="83" spans="1:13" x14ac:dyDescent="0.3">
      <c r="A83" s="4" t="str">
        <f>C1&amp;": Completion and Success Rates"</f>
        <v>Automotive: Completion and Success Rates</v>
      </c>
      <c r="C83" s="13"/>
      <c r="D83" s="13"/>
      <c r="E83" s="13"/>
      <c r="F83" s="13"/>
      <c r="G83" s="13"/>
      <c r="H83" s="13"/>
      <c r="I83" s="13"/>
      <c r="J83" s="13"/>
      <c r="L83" s="13"/>
      <c r="M83" s="13"/>
    </row>
    <row r="84" spans="1:13" x14ac:dyDescent="0.3">
      <c r="A84" s="4" t="s">
        <v>76</v>
      </c>
      <c r="B84" s="40"/>
      <c r="C84" s="13"/>
      <c r="D84" s="13"/>
      <c r="E84" s="13"/>
      <c r="F84" s="13"/>
      <c r="G84" s="13"/>
      <c r="H84" s="13"/>
      <c r="I84" s="13"/>
      <c r="J84" s="13"/>
      <c r="L84" s="13"/>
      <c r="M84" s="13"/>
    </row>
    <row r="85" spans="1:13" x14ac:dyDescent="0.3">
      <c r="A85" s="4" t="s">
        <v>97</v>
      </c>
      <c r="B85" s="40"/>
      <c r="C85" s="13"/>
      <c r="D85" s="13"/>
      <c r="E85" s="13"/>
      <c r="F85" s="13"/>
      <c r="G85" s="13"/>
      <c r="J85" s="13"/>
      <c r="K85" s="13"/>
      <c r="L85" s="13"/>
      <c r="M85" s="13"/>
    </row>
    <row r="86" spans="1:13" x14ac:dyDescent="0.3">
      <c r="A86" s="4" t="s">
        <v>77</v>
      </c>
      <c r="B86" s="41"/>
      <c r="C86" s="13"/>
      <c r="D86" s="13"/>
      <c r="E86" s="13"/>
      <c r="F86" s="13"/>
      <c r="G86" s="21"/>
      <c r="I86" s="13"/>
      <c r="J86" s="13"/>
      <c r="K86" s="13"/>
      <c r="L86" s="13"/>
      <c r="M86" s="13"/>
    </row>
    <row r="87" spans="1:13" x14ac:dyDescent="0.3">
      <c r="A87" s="4" t="s">
        <v>98</v>
      </c>
      <c r="B87" s="42"/>
      <c r="C87" s="20"/>
      <c r="D87" s="20"/>
      <c r="E87" s="13"/>
      <c r="F87" s="13"/>
      <c r="G87" s="13"/>
      <c r="I87" s="20"/>
      <c r="J87" s="20"/>
      <c r="K87" s="20"/>
      <c r="L87" s="13"/>
      <c r="M87" s="13"/>
    </row>
    <row r="88" spans="1:13" x14ac:dyDescent="0.3">
      <c r="B88" s="20"/>
      <c r="C88" s="20"/>
      <c r="D88" s="20"/>
      <c r="E88" s="13"/>
      <c r="F88" s="13"/>
      <c r="G88" s="13"/>
      <c r="I88" s="20"/>
      <c r="J88" s="20"/>
      <c r="K88" s="20"/>
      <c r="L88" s="13"/>
      <c r="M88" s="13"/>
    </row>
    <row r="89" spans="1:13" x14ac:dyDescent="0.3">
      <c r="B89" s="20"/>
      <c r="C89" s="20"/>
      <c r="D89" s="20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3">
      <c r="B90" s="20"/>
      <c r="C90" s="20"/>
      <c r="D90" s="20"/>
      <c r="E90" s="13"/>
      <c r="F90" s="13"/>
      <c r="G90" s="13"/>
      <c r="H90" s="13"/>
      <c r="I90" s="13"/>
      <c r="J90" s="13"/>
      <c r="K90" s="13"/>
      <c r="M90" s="13"/>
    </row>
    <row r="91" spans="1:13" x14ac:dyDescent="0.3">
      <c r="B91" s="20"/>
      <c r="C91" s="20"/>
      <c r="D91" s="20"/>
      <c r="E91" s="13"/>
      <c r="F91" s="13"/>
      <c r="G91" s="13"/>
      <c r="H91" s="13"/>
      <c r="I91" s="13"/>
      <c r="J91" s="13"/>
      <c r="K91" s="13"/>
      <c r="M91" s="13"/>
    </row>
    <row r="92" spans="1:13" x14ac:dyDescent="0.3">
      <c r="B92" s="20"/>
      <c r="C92" s="20"/>
      <c r="D92" s="20"/>
      <c r="E92" s="13"/>
      <c r="F92" s="13"/>
      <c r="G92" s="13"/>
      <c r="H92" s="13"/>
      <c r="I92" s="13"/>
      <c r="J92" s="13"/>
      <c r="K92" s="13"/>
      <c r="M92" s="13"/>
    </row>
    <row r="93" spans="1:13" x14ac:dyDescent="0.3">
      <c r="B93" s="20"/>
      <c r="C93" s="20"/>
      <c r="D93" s="20"/>
      <c r="E93" s="13"/>
      <c r="F93" s="13"/>
      <c r="G93" s="13"/>
      <c r="H93" s="13"/>
      <c r="I93" s="13"/>
      <c r="J93" s="13"/>
      <c r="K93" s="13"/>
      <c r="M93" s="13"/>
    </row>
    <row r="94" spans="1:13" x14ac:dyDescent="0.3">
      <c r="B94" s="20"/>
      <c r="C94" s="20"/>
      <c r="D94" s="20"/>
      <c r="E94" s="13"/>
      <c r="F94" s="13"/>
      <c r="G94" s="13"/>
      <c r="H94" s="13"/>
      <c r="I94" s="13"/>
      <c r="J94" s="13"/>
      <c r="K94" s="13"/>
      <c r="M94" s="13"/>
    </row>
    <row r="95" spans="1:13" x14ac:dyDescent="0.3">
      <c r="B95" s="13"/>
      <c r="C95" s="13"/>
      <c r="D95" s="13"/>
      <c r="E95" s="13"/>
      <c r="F95" s="13"/>
      <c r="G95" s="13"/>
      <c r="H95" s="13"/>
      <c r="I95" s="13"/>
      <c r="J95" s="13"/>
      <c r="K95" s="13"/>
      <c r="M95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4" workbookViewId="0">
      <selection activeCell="B2" sqref="B2"/>
    </sheetView>
  </sheetViews>
  <sheetFormatPr defaultRowHeight="14.4" x14ac:dyDescent="0.3"/>
  <cols>
    <col min="1" max="1" width="21" customWidth="1"/>
    <col min="2" max="6" width="10.88671875" customWidth="1"/>
  </cols>
  <sheetData>
    <row r="1" spans="1:7" x14ac:dyDescent="0.3">
      <c r="A1" t="s">
        <v>91</v>
      </c>
      <c r="B1" s="81" t="s">
        <v>99</v>
      </c>
    </row>
    <row r="2" spans="1:7" x14ac:dyDescent="0.3">
      <c r="A2" s="105" t="s">
        <v>69</v>
      </c>
      <c r="B2" s="104" t="s">
        <v>66</v>
      </c>
      <c r="C2" s="104" t="s">
        <v>71</v>
      </c>
      <c r="D2" s="104" t="s">
        <v>72</v>
      </c>
      <c r="E2" s="104" t="s">
        <v>73</v>
      </c>
      <c r="F2" s="104" t="s">
        <v>74</v>
      </c>
    </row>
    <row r="3" spans="1:7" x14ac:dyDescent="0.3">
      <c r="A3" s="78" t="str">
        <f>$B$1</f>
        <v>Automotive</v>
      </c>
      <c r="B3" s="76" t="s">
        <v>0</v>
      </c>
      <c r="C3" s="80">
        <v>3</v>
      </c>
      <c r="D3" s="80">
        <v>0</v>
      </c>
      <c r="E3" s="80">
        <v>0</v>
      </c>
      <c r="F3" s="80">
        <v>3</v>
      </c>
      <c r="G3" t="s">
        <v>14</v>
      </c>
    </row>
    <row r="4" spans="1:7" x14ac:dyDescent="0.3">
      <c r="A4" s="78" t="str">
        <f t="shared" ref="A4:A6" si="0">$B$1</f>
        <v>Automotive</v>
      </c>
      <c r="B4" s="76" t="s">
        <v>1</v>
      </c>
      <c r="C4" s="80">
        <v>9</v>
      </c>
      <c r="D4" s="80">
        <v>0</v>
      </c>
      <c r="E4" s="80">
        <v>0</v>
      </c>
      <c r="F4" s="80">
        <v>8</v>
      </c>
      <c r="G4" t="s">
        <v>14</v>
      </c>
    </row>
    <row r="5" spans="1:7" x14ac:dyDescent="0.3">
      <c r="A5" s="78" t="str">
        <f t="shared" si="0"/>
        <v>Automotive</v>
      </c>
      <c r="B5" s="76" t="s">
        <v>2</v>
      </c>
      <c r="C5" s="80">
        <v>3</v>
      </c>
      <c r="D5" s="80">
        <v>0</v>
      </c>
      <c r="E5" s="80">
        <v>1</v>
      </c>
      <c r="F5" s="80">
        <v>2</v>
      </c>
      <c r="G5" t="s">
        <v>14</v>
      </c>
    </row>
    <row r="6" spans="1:7" x14ac:dyDescent="0.3">
      <c r="A6" s="78" t="str">
        <f t="shared" si="0"/>
        <v>Automotive</v>
      </c>
      <c r="B6" s="76" t="s">
        <v>16</v>
      </c>
      <c r="C6" s="80">
        <v>3</v>
      </c>
      <c r="D6" s="80">
        <v>0</v>
      </c>
      <c r="E6" s="80">
        <v>0</v>
      </c>
      <c r="F6" s="80">
        <v>3</v>
      </c>
      <c r="G6" t="s">
        <v>14</v>
      </c>
    </row>
    <row r="7" spans="1:7" x14ac:dyDescent="0.3">
      <c r="A7" s="22"/>
      <c r="B7" s="24"/>
      <c r="C7" s="23"/>
      <c r="D7" s="23"/>
      <c r="E7" s="23"/>
      <c r="F7" s="23"/>
    </row>
    <row r="8" spans="1:7" x14ac:dyDescent="0.3">
      <c r="A8" s="48" t="str">
        <f>B1&amp;": Student Certificates and Degrees"</f>
        <v>Automotive: Student Certificates and Degrees</v>
      </c>
      <c r="B8" s="4"/>
      <c r="C8" s="4"/>
      <c r="D8" s="4"/>
      <c r="E8" s="4"/>
      <c r="F8" s="4"/>
    </row>
    <row r="9" spans="1:7" x14ac:dyDescent="0.3">
      <c r="A9" s="105" t="s">
        <v>69</v>
      </c>
      <c r="B9" s="104" t="s">
        <v>66</v>
      </c>
      <c r="C9" s="104" t="s">
        <v>71</v>
      </c>
      <c r="D9" s="104" t="s">
        <v>72</v>
      </c>
      <c r="E9" s="104" t="s">
        <v>73</v>
      </c>
      <c r="F9" s="104" t="s">
        <v>74</v>
      </c>
    </row>
    <row r="10" spans="1:7" x14ac:dyDescent="0.3">
      <c r="A10" s="25" t="str">
        <f>$B$1</f>
        <v>Automotive</v>
      </c>
      <c r="B10" s="25" t="str">
        <f>B3</f>
        <v>FY09</v>
      </c>
      <c r="C10" s="25">
        <f t="shared" ref="C10:F12" si="1">C3</f>
        <v>3</v>
      </c>
      <c r="D10" s="25">
        <f t="shared" si="1"/>
        <v>0</v>
      </c>
      <c r="E10" s="25">
        <f t="shared" si="1"/>
        <v>0</v>
      </c>
      <c r="F10" s="25">
        <f t="shared" si="1"/>
        <v>3</v>
      </c>
    </row>
    <row r="11" spans="1:7" x14ac:dyDescent="0.3">
      <c r="A11" s="25" t="str">
        <f t="shared" ref="A11:A13" si="2">$B$1</f>
        <v>Automotive</v>
      </c>
      <c r="B11" s="25" t="str">
        <f t="shared" ref="B11:B13" si="3">B4</f>
        <v>FY10</v>
      </c>
      <c r="C11" s="25">
        <f t="shared" si="1"/>
        <v>9</v>
      </c>
      <c r="D11" s="25">
        <f t="shared" si="1"/>
        <v>0</v>
      </c>
      <c r="E11" s="25">
        <f t="shared" si="1"/>
        <v>0</v>
      </c>
      <c r="F11" s="25">
        <f t="shared" si="1"/>
        <v>8</v>
      </c>
    </row>
    <row r="12" spans="1:7" x14ac:dyDescent="0.3">
      <c r="A12" s="25" t="str">
        <f t="shared" si="2"/>
        <v>Automotive</v>
      </c>
      <c r="B12" s="25" t="str">
        <f t="shared" si="3"/>
        <v>FY11</v>
      </c>
      <c r="C12" s="25">
        <f t="shared" si="1"/>
        <v>3</v>
      </c>
      <c r="D12" s="25">
        <f t="shared" si="1"/>
        <v>0</v>
      </c>
      <c r="E12" s="25">
        <f t="shared" si="1"/>
        <v>1</v>
      </c>
      <c r="F12" s="25">
        <f t="shared" si="1"/>
        <v>2</v>
      </c>
    </row>
    <row r="13" spans="1:7" x14ac:dyDescent="0.3">
      <c r="A13" s="25" t="str">
        <f t="shared" si="2"/>
        <v>Automotive</v>
      </c>
      <c r="B13" s="25" t="str">
        <f t="shared" si="3"/>
        <v>FY12</v>
      </c>
      <c r="C13" s="25">
        <f>C6</f>
        <v>3</v>
      </c>
      <c r="D13" s="25">
        <f>D6</f>
        <v>0</v>
      </c>
      <c r="E13" s="25">
        <f>E6</f>
        <v>0</v>
      </c>
      <c r="F13" s="25">
        <f>F6</f>
        <v>3</v>
      </c>
    </row>
    <row r="14" spans="1:7" x14ac:dyDescent="0.3">
      <c r="A14" s="79" t="s">
        <v>75</v>
      </c>
      <c r="B14" s="79"/>
      <c r="C14" s="79">
        <f>SUM(C3:C6)</f>
        <v>18</v>
      </c>
      <c r="D14" s="79">
        <f t="shared" ref="D14:F14" si="4">SUM(D3:D6)</f>
        <v>0</v>
      </c>
      <c r="E14" s="79">
        <f t="shared" si="4"/>
        <v>1</v>
      </c>
      <c r="F14" s="79">
        <f t="shared" si="4"/>
        <v>16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abSelected="1" workbookViewId="0">
      <selection activeCell="A4" sqref="A4"/>
    </sheetView>
  </sheetViews>
  <sheetFormatPr defaultColWidth="9.109375" defaultRowHeight="13.8" x14ac:dyDescent="0.3"/>
  <cols>
    <col min="1" max="1" width="7.88671875" style="4" customWidth="1"/>
    <col min="2" max="2" width="9.44140625" style="4" customWidth="1"/>
    <col min="3" max="14" width="7.5546875" style="4" customWidth="1"/>
    <col min="15" max="16384" width="9.109375" style="4"/>
  </cols>
  <sheetData>
    <row r="1" spans="1:28" ht="14.4" x14ac:dyDescent="0.3">
      <c r="A1" s="45" t="s">
        <v>91</v>
      </c>
      <c r="C1" s="91" t="s">
        <v>99</v>
      </c>
      <c r="D1" s="72"/>
    </row>
    <row r="2" spans="1:28" x14ac:dyDescent="0.3">
      <c r="A2" s="106" t="s">
        <v>39</v>
      </c>
      <c r="B2" s="107" t="s">
        <v>66</v>
      </c>
      <c r="C2" s="108" t="s">
        <v>54</v>
      </c>
      <c r="D2" s="108" t="s">
        <v>55</v>
      </c>
      <c r="E2" s="108" t="s">
        <v>56</v>
      </c>
      <c r="F2" s="108" t="s">
        <v>65</v>
      </c>
      <c r="G2" s="108" t="s">
        <v>64</v>
      </c>
      <c r="H2" s="108" t="s">
        <v>60</v>
      </c>
      <c r="I2" s="108" t="s">
        <v>61</v>
      </c>
      <c r="J2" s="108" t="s">
        <v>57</v>
      </c>
      <c r="K2" s="108" t="s">
        <v>58</v>
      </c>
      <c r="L2" s="108" t="s">
        <v>59</v>
      </c>
      <c r="M2" s="108" t="s">
        <v>62</v>
      </c>
      <c r="N2" s="108" t="s">
        <v>63</v>
      </c>
    </row>
    <row r="3" spans="1:28" x14ac:dyDescent="0.3">
      <c r="A3" s="62" t="s">
        <v>173</v>
      </c>
      <c r="B3" s="76" t="s">
        <v>19</v>
      </c>
      <c r="C3" s="75">
        <v>612</v>
      </c>
      <c r="D3" s="75">
        <v>388</v>
      </c>
      <c r="E3" s="75">
        <v>9</v>
      </c>
      <c r="F3" s="75">
        <v>36</v>
      </c>
      <c r="G3" s="75">
        <v>3</v>
      </c>
      <c r="H3" s="75">
        <v>35</v>
      </c>
      <c r="I3" s="75">
        <v>41</v>
      </c>
      <c r="J3" s="75">
        <v>148</v>
      </c>
      <c r="K3" s="75">
        <v>77</v>
      </c>
      <c r="L3" s="75">
        <v>1178</v>
      </c>
      <c r="M3" s="75">
        <v>17</v>
      </c>
      <c r="N3" s="75">
        <v>26</v>
      </c>
      <c r="O3" s="4" t="s">
        <v>14</v>
      </c>
      <c r="AB3" s="4" t="s">
        <v>14</v>
      </c>
    </row>
    <row r="4" spans="1:28" x14ac:dyDescent="0.3">
      <c r="A4" s="76" t="str">
        <f>A$3</f>
        <v>Auto</v>
      </c>
      <c r="B4" s="78" t="s">
        <v>20</v>
      </c>
      <c r="C4" s="75">
        <v>636</v>
      </c>
      <c r="D4" s="75">
        <v>458</v>
      </c>
      <c r="E4" s="75">
        <v>4</v>
      </c>
      <c r="F4" s="75">
        <v>11</v>
      </c>
      <c r="G4" s="75">
        <v>2</v>
      </c>
      <c r="H4" s="75">
        <v>18</v>
      </c>
      <c r="I4" s="75">
        <v>35</v>
      </c>
      <c r="J4" s="75">
        <v>50</v>
      </c>
      <c r="K4" s="75">
        <v>90</v>
      </c>
      <c r="L4" s="75">
        <v>1115</v>
      </c>
      <c r="M4" s="75">
        <v>9</v>
      </c>
      <c r="N4" s="75">
        <v>25</v>
      </c>
      <c r="O4" s="4" t="s">
        <v>14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B4" s="4" t="s">
        <v>14</v>
      </c>
    </row>
    <row r="5" spans="1:28" x14ac:dyDescent="0.3">
      <c r="A5" s="76" t="str">
        <f t="shared" ref="A5:A6" si="0">A$3</f>
        <v>Auto</v>
      </c>
      <c r="B5" s="78" t="s">
        <v>2</v>
      </c>
      <c r="C5" s="75">
        <v>542</v>
      </c>
      <c r="D5" s="75">
        <v>503</v>
      </c>
      <c r="E5" s="75">
        <v>16</v>
      </c>
      <c r="F5" s="75">
        <v>5</v>
      </c>
      <c r="G5" s="75">
        <v>3</v>
      </c>
      <c r="H5" s="75">
        <v>18</v>
      </c>
      <c r="I5" s="75">
        <v>8</v>
      </c>
      <c r="J5" s="75">
        <v>47</v>
      </c>
      <c r="K5" s="75">
        <v>79</v>
      </c>
      <c r="L5" s="75">
        <v>1062</v>
      </c>
      <c r="M5" s="75">
        <v>1</v>
      </c>
      <c r="N5" s="75">
        <v>25</v>
      </c>
      <c r="O5" s="4" t="s">
        <v>14</v>
      </c>
      <c r="AB5" s="4" t="s">
        <v>14</v>
      </c>
    </row>
    <row r="6" spans="1:28" x14ac:dyDescent="0.3">
      <c r="A6" s="76" t="str">
        <f t="shared" si="0"/>
        <v>Auto</v>
      </c>
      <c r="B6" s="78" t="s">
        <v>16</v>
      </c>
      <c r="C6" s="75">
        <v>653</v>
      </c>
      <c r="D6" s="75">
        <v>433</v>
      </c>
      <c r="E6" s="75">
        <v>27</v>
      </c>
      <c r="F6" s="75">
        <v>23</v>
      </c>
      <c r="G6" s="75">
        <v>0</v>
      </c>
      <c r="H6" s="75">
        <v>23</v>
      </c>
      <c r="I6" s="75">
        <v>11</v>
      </c>
      <c r="J6" s="75">
        <v>36</v>
      </c>
      <c r="K6" s="75">
        <v>89</v>
      </c>
      <c r="L6" s="75">
        <v>1113</v>
      </c>
      <c r="M6" s="75">
        <v>4</v>
      </c>
      <c r="N6" s="75">
        <v>24</v>
      </c>
      <c r="O6" s="4" t="s">
        <v>14</v>
      </c>
      <c r="AB6" s="4" t="s">
        <v>14</v>
      </c>
    </row>
    <row r="7" spans="1:28" x14ac:dyDescent="0.3">
      <c r="A7" s="22"/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 t="s">
        <v>14</v>
      </c>
      <c r="P7" s="23"/>
      <c r="Q7" s="13"/>
      <c r="R7" s="13"/>
      <c r="S7" s="13"/>
      <c r="T7" s="13"/>
      <c r="U7" s="13"/>
      <c r="V7" s="13"/>
      <c r="W7" s="13"/>
      <c r="X7" s="13"/>
      <c r="Y7" s="13"/>
      <c r="Z7" s="13"/>
      <c r="AB7" s="4" t="s">
        <v>14</v>
      </c>
    </row>
    <row r="8" spans="1:28" x14ac:dyDescent="0.3">
      <c r="A8" s="106" t="s">
        <v>39</v>
      </c>
      <c r="B8" s="107" t="s">
        <v>66</v>
      </c>
      <c r="C8" s="108" t="s">
        <v>54</v>
      </c>
      <c r="D8" s="108" t="s">
        <v>55</v>
      </c>
      <c r="E8" s="108" t="s">
        <v>56</v>
      </c>
      <c r="F8" s="108" t="s">
        <v>65</v>
      </c>
      <c r="G8" s="108" t="s">
        <v>64</v>
      </c>
      <c r="H8" s="108" t="s">
        <v>60</v>
      </c>
      <c r="I8" s="108" t="s">
        <v>61</v>
      </c>
      <c r="J8" s="108" t="s">
        <v>57</v>
      </c>
      <c r="K8" s="108" t="s">
        <v>58</v>
      </c>
      <c r="L8" s="108" t="s">
        <v>59</v>
      </c>
      <c r="M8" s="108" t="s">
        <v>62</v>
      </c>
      <c r="N8" s="108" t="s">
        <v>63</v>
      </c>
      <c r="AB8" s="4" t="s">
        <v>14</v>
      </c>
    </row>
    <row r="9" spans="1:28" x14ac:dyDescent="0.3">
      <c r="A9" s="22" t="str">
        <f>A$3</f>
        <v>Auto</v>
      </c>
      <c r="B9" s="30" t="str">
        <f t="shared" ref="B9:N9" si="1">B3</f>
        <v xml:space="preserve">FY09 </v>
      </c>
      <c r="C9" s="35">
        <f t="shared" si="1"/>
        <v>612</v>
      </c>
      <c r="D9" s="35">
        <f t="shared" si="1"/>
        <v>388</v>
      </c>
      <c r="E9" s="35">
        <f t="shared" si="1"/>
        <v>9</v>
      </c>
      <c r="F9" s="35">
        <f t="shared" si="1"/>
        <v>36</v>
      </c>
      <c r="G9" s="35">
        <f t="shared" si="1"/>
        <v>3</v>
      </c>
      <c r="H9" s="35">
        <f t="shared" si="1"/>
        <v>35</v>
      </c>
      <c r="I9" s="35">
        <f t="shared" si="1"/>
        <v>41</v>
      </c>
      <c r="J9" s="35">
        <f t="shared" si="1"/>
        <v>148</v>
      </c>
      <c r="K9" s="35">
        <f t="shared" si="1"/>
        <v>77</v>
      </c>
      <c r="L9" s="35">
        <f t="shared" si="1"/>
        <v>1178</v>
      </c>
      <c r="M9" s="35">
        <f t="shared" si="1"/>
        <v>17</v>
      </c>
      <c r="N9" s="35">
        <f t="shared" si="1"/>
        <v>26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B9" s="4" t="s">
        <v>14</v>
      </c>
    </row>
    <row r="10" spans="1:28" x14ac:dyDescent="0.3">
      <c r="A10" s="22" t="str">
        <f t="shared" ref="A10:A13" si="2">A$3</f>
        <v>Auto</v>
      </c>
      <c r="B10" s="30" t="str">
        <f t="shared" ref="B10:N10" si="3">B4</f>
        <v xml:space="preserve">FY10 </v>
      </c>
      <c r="C10" s="35">
        <f t="shared" si="3"/>
        <v>636</v>
      </c>
      <c r="D10" s="35">
        <f t="shared" si="3"/>
        <v>458</v>
      </c>
      <c r="E10" s="35">
        <f t="shared" si="3"/>
        <v>4</v>
      </c>
      <c r="F10" s="35">
        <f t="shared" si="3"/>
        <v>11</v>
      </c>
      <c r="G10" s="35">
        <f t="shared" si="3"/>
        <v>2</v>
      </c>
      <c r="H10" s="35">
        <f t="shared" si="3"/>
        <v>18</v>
      </c>
      <c r="I10" s="35">
        <f t="shared" si="3"/>
        <v>35</v>
      </c>
      <c r="J10" s="35">
        <f t="shared" si="3"/>
        <v>50</v>
      </c>
      <c r="K10" s="35">
        <f t="shared" si="3"/>
        <v>90</v>
      </c>
      <c r="L10" s="35">
        <f t="shared" si="3"/>
        <v>1115</v>
      </c>
      <c r="M10" s="35">
        <f t="shared" si="3"/>
        <v>9</v>
      </c>
      <c r="N10" s="35">
        <f t="shared" si="3"/>
        <v>25</v>
      </c>
      <c r="AB10" s="4" t="s">
        <v>14</v>
      </c>
    </row>
    <row r="11" spans="1:28" x14ac:dyDescent="0.3">
      <c r="A11" s="22" t="str">
        <f t="shared" si="2"/>
        <v>Auto</v>
      </c>
      <c r="B11" s="30" t="str">
        <f t="shared" ref="B11:N11" si="4">B5</f>
        <v>FY11</v>
      </c>
      <c r="C11" s="35">
        <f t="shared" si="4"/>
        <v>542</v>
      </c>
      <c r="D11" s="35">
        <f t="shared" si="4"/>
        <v>503</v>
      </c>
      <c r="E11" s="35">
        <f t="shared" si="4"/>
        <v>16</v>
      </c>
      <c r="F11" s="35">
        <f t="shared" si="4"/>
        <v>5</v>
      </c>
      <c r="G11" s="35">
        <f t="shared" si="4"/>
        <v>3</v>
      </c>
      <c r="H11" s="35">
        <f t="shared" si="4"/>
        <v>18</v>
      </c>
      <c r="I11" s="35">
        <f t="shared" si="4"/>
        <v>8</v>
      </c>
      <c r="J11" s="35">
        <f t="shared" si="4"/>
        <v>47</v>
      </c>
      <c r="K11" s="35">
        <f t="shared" si="4"/>
        <v>79</v>
      </c>
      <c r="L11" s="35">
        <f t="shared" si="4"/>
        <v>1062</v>
      </c>
      <c r="M11" s="35">
        <f t="shared" si="4"/>
        <v>1</v>
      </c>
      <c r="N11" s="35">
        <f t="shared" si="4"/>
        <v>25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B11" s="4" t="s">
        <v>14</v>
      </c>
    </row>
    <row r="12" spans="1:28" x14ac:dyDescent="0.3">
      <c r="A12" s="82" t="str">
        <f t="shared" si="2"/>
        <v>Auto</v>
      </c>
      <c r="B12" s="82" t="s">
        <v>40</v>
      </c>
      <c r="C12" s="83">
        <f>SUM(C9:C11)/3</f>
        <v>596.66666666666663</v>
      </c>
      <c r="D12" s="83">
        <f t="shared" ref="D12:N12" si="5">SUM(D9:D11)/3</f>
        <v>449.66666666666669</v>
      </c>
      <c r="E12" s="83">
        <f t="shared" si="5"/>
        <v>9.6666666666666661</v>
      </c>
      <c r="F12" s="83">
        <f t="shared" si="5"/>
        <v>17.333333333333332</v>
      </c>
      <c r="G12" s="83">
        <f t="shared" si="5"/>
        <v>2.6666666666666665</v>
      </c>
      <c r="H12" s="83">
        <f t="shared" si="5"/>
        <v>23.666666666666668</v>
      </c>
      <c r="I12" s="83">
        <f t="shared" si="5"/>
        <v>28</v>
      </c>
      <c r="J12" s="83">
        <f t="shared" si="5"/>
        <v>81.666666666666671</v>
      </c>
      <c r="K12" s="83">
        <f t="shared" si="5"/>
        <v>82</v>
      </c>
      <c r="L12" s="83">
        <f t="shared" si="5"/>
        <v>1118.3333333333333</v>
      </c>
      <c r="M12" s="83">
        <f t="shared" si="5"/>
        <v>9</v>
      </c>
      <c r="N12" s="83">
        <f t="shared" si="5"/>
        <v>25.333333333333332</v>
      </c>
      <c r="P12" s="17"/>
      <c r="Q12" s="17"/>
      <c r="R12" s="17"/>
      <c r="S12" s="17"/>
      <c r="U12" s="17"/>
      <c r="V12" s="17"/>
      <c r="W12" s="17"/>
      <c r="X12" s="17"/>
      <c r="Y12" s="17"/>
      <c r="AB12" s="4" t="s">
        <v>14</v>
      </c>
    </row>
    <row r="13" spans="1:28" x14ac:dyDescent="0.3">
      <c r="A13" s="84" t="str">
        <f t="shared" si="2"/>
        <v>Auto</v>
      </c>
      <c r="B13" s="84" t="str">
        <f t="shared" ref="B13:N13" si="6">B6</f>
        <v>FY12</v>
      </c>
      <c r="C13" s="90">
        <f t="shared" si="6"/>
        <v>653</v>
      </c>
      <c r="D13" s="90">
        <f t="shared" si="6"/>
        <v>433</v>
      </c>
      <c r="E13" s="90">
        <f t="shared" si="6"/>
        <v>27</v>
      </c>
      <c r="F13" s="90">
        <f t="shared" si="6"/>
        <v>23</v>
      </c>
      <c r="G13" s="90">
        <f t="shared" si="6"/>
        <v>0</v>
      </c>
      <c r="H13" s="90">
        <f t="shared" si="6"/>
        <v>23</v>
      </c>
      <c r="I13" s="90">
        <f t="shared" si="6"/>
        <v>11</v>
      </c>
      <c r="J13" s="90">
        <f t="shared" si="6"/>
        <v>36</v>
      </c>
      <c r="K13" s="90">
        <f t="shared" si="6"/>
        <v>89</v>
      </c>
      <c r="L13" s="90">
        <f t="shared" si="6"/>
        <v>1113</v>
      </c>
      <c r="M13" s="90">
        <f t="shared" si="6"/>
        <v>4</v>
      </c>
      <c r="N13" s="90">
        <f t="shared" si="6"/>
        <v>24</v>
      </c>
    </row>
    <row r="14" spans="1:28" x14ac:dyDescent="0.3">
      <c r="A14" s="33" t="s">
        <v>41</v>
      </c>
      <c r="B14" s="33" t="s">
        <v>40</v>
      </c>
      <c r="C14" s="34">
        <f>38142/3</f>
        <v>12714</v>
      </c>
      <c r="D14" s="34">
        <f>33523/3</f>
        <v>11174.333333333334</v>
      </c>
      <c r="E14" s="34">
        <f>2970/3</f>
        <v>990</v>
      </c>
      <c r="F14" s="34">
        <f>3221/3</f>
        <v>1073.6666666666667</v>
      </c>
      <c r="G14" s="34">
        <f>670/3</f>
        <v>223.33333333333334</v>
      </c>
      <c r="H14" s="34">
        <f>2639/3</f>
        <v>879.66666666666663</v>
      </c>
      <c r="I14" s="34">
        <f>1241/3</f>
        <v>413.66666666666669</v>
      </c>
      <c r="J14" s="34">
        <f>6330/3</f>
        <v>2110</v>
      </c>
      <c r="K14" s="34">
        <f>48663/3</f>
        <v>16221</v>
      </c>
      <c r="L14" s="34">
        <f>39784/3</f>
        <v>13261.333333333334</v>
      </c>
      <c r="M14" s="34">
        <f>290/3</f>
        <v>96.666666666666671</v>
      </c>
      <c r="N14" s="34">
        <v>27</v>
      </c>
    </row>
    <row r="15" spans="1:28" x14ac:dyDescent="0.3">
      <c r="A15" s="27" t="s">
        <v>68</v>
      </c>
      <c r="B15" s="27" t="s">
        <v>16</v>
      </c>
      <c r="C15" s="36">
        <f>13598</f>
        <v>13598</v>
      </c>
      <c r="D15" s="36">
        <v>9875</v>
      </c>
      <c r="E15" s="36">
        <v>966</v>
      </c>
      <c r="F15" s="36">
        <v>1157</v>
      </c>
      <c r="G15" s="36">
        <v>183</v>
      </c>
      <c r="H15" s="36">
        <v>842</v>
      </c>
      <c r="I15" s="36">
        <v>390</v>
      </c>
      <c r="J15" s="36">
        <v>1424</v>
      </c>
      <c r="K15" s="36">
        <v>15137</v>
      </c>
      <c r="L15" s="36">
        <v>13183</v>
      </c>
      <c r="M15" s="36">
        <v>115</v>
      </c>
      <c r="N15" s="36">
        <v>25</v>
      </c>
    </row>
    <row r="16" spans="1:28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6" x14ac:dyDescent="0.3">
      <c r="A17" s="106" t="s">
        <v>39</v>
      </c>
      <c r="B17" s="107" t="s">
        <v>66</v>
      </c>
      <c r="C17" s="108" t="s">
        <v>54</v>
      </c>
      <c r="D17" s="108" t="s">
        <v>55</v>
      </c>
      <c r="E17" s="108" t="s">
        <v>56</v>
      </c>
      <c r="F17" s="108" t="s">
        <v>65</v>
      </c>
      <c r="G17" s="108" t="s">
        <v>64</v>
      </c>
      <c r="H17" s="108" t="s">
        <v>60</v>
      </c>
      <c r="I17" s="108" t="s">
        <v>61</v>
      </c>
      <c r="J17" s="108" t="s">
        <v>57</v>
      </c>
      <c r="K17" s="108" t="s">
        <v>58</v>
      </c>
      <c r="L17" s="108" t="s">
        <v>59</v>
      </c>
      <c r="M17" s="108" t="s">
        <v>62</v>
      </c>
      <c r="N17" s="108" t="s">
        <v>63</v>
      </c>
    </row>
    <row r="18" spans="1:16" x14ac:dyDescent="0.3">
      <c r="A18" s="22" t="str">
        <f>A$3</f>
        <v>Auto</v>
      </c>
      <c r="B18" s="30" t="str">
        <f>B3</f>
        <v xml:space="preserve">FY09 </v>
      </c>
      <c r="C18" s="31">
        <f>C9/($K9+$L9+$M9)</f>
        <v>0.48113207547169812</v>
      </c>
      <c r="D18" s="31">
        <f t="shared" ref="D18:M18" si="7">D9/($K9+$L9+$M9)</f>
        <v>0.30503144654088049</v>
      </c>
      <c r="E18" s="31">
        <f t="shared" si="7"/>
        <v>7.0754716981132077E-3</v>
      </c>
      <c r="F18" s="31">
        <f t="shared" si="7"/>
        <v>2.8301886792452831E-2</v>
      </c>
      <c r="G18" s="31">
        <f t="shared" si="7"/>
        <v>2.3584905660377358E-3</v>
      </c>
      <c r="H18" s="31">
        <f t="shared" si="7"/>
        <v>2.7515723270440252E-2</v>
      </c>
      <c r="I18" s="31">
        <f t="shared" si="7"/>
        <v>3.2232704402515723E-2</v>
      </c>
      <c r="J18" s="31">
        <f t="shared" si="7"/>
        <v>0.11635220125786164</v>
      </c>
      <c r="K18" s="31">
        <f t="shared" si="7"/>
        <v>6.0534591194968554E-2</v>
      </c>
      <c r="L18" s="31">
        <f t="shared" si="7"/>
        <v>0.92610062893081757</v>
      </c>
      <c r="M18" s="31">
        <f t="shared" si="7"/>
        <v>1.3364779874213837E-2</v>
      </c>
      <c r="N18" s="32">
        <f>N3</f>
        <v>26</v>
      </c>
      <c r="O18" s="4" t="s">
        <v>14</v>
      </c>
    </row>
    <row r="19" spans="1:16" x14ac:dyDescent="0.3">
      <c r="A19" s="22" t="str">
        <f t="shared" ref="A19:A22" si="8">A$3</f>
        <v>Auto</v>
      </c>
      <c r="B19" s="30" t="str">
        <f>B4</f>
        <v xml:space="preserve">FY10 </v>
      </c>
      <c r="C19" s="31">
        <f t="shared" ref="C19:M19" si="9">C10/($K10+$L10+$M10)</f>
        <v>0.52388797364085671</v>
      </c>
      <c r="D19" s="31">
        <f t="shared" si="9"/>
        <v>0.3772652388797364</v>
      </c>
      <c r="E19" s="31">
        <f t="shared" si="9"/>
        <v>3.2948929159802307E-3</v>
      </c>
      <c r="F19" s="31">
        <f t="shared" si="9"/>
        <v>9.0609555189456337E-3</v>
      </c>
      <c r="G19" s="31">
        <f t="shared" si="9"/>
        <v>1.6474464579901153E-3</v>
      </c>
      <c r="H19" s="31">
        <f t="shared" si="9"/>
        <v>1.4827018121911038E-2</v>
      </c>
      <c r="I19" s="31">
        <f t="shared" si="9"/>
        <v>2.8830313014827018E-2</v>
      </c>
      <c r="J19" s="31">
        <f t="shared" si="9"/>
        <v>4.118616144975288E-2</v>
      </c>
      <c r="K19" s="31">
        <f t="shared" si="9"/>
        <v>7.4135090609555185E-2</v>
      </c>
      <c r="L19" s="31">
        <f t="shared" si="9"/>
        <v>0.91845140032948924</v>
      </c>
      <c r="M19" s="31">
        <f t="shared" si="9"/>
        <v>7.4135090609555188E-3</v>
      </c>
      <c r="N19" s="32">
        <f>N4</f>
        <v>25</v>
      </c>
      <c r="O19" s="4" t="s">
        <v>14</v>
      </c>
    </row>
    <row r="20" spans="1:16" x14ac:dyDescent="0.3">
      <c r="A20" s="22" t="str">
        <f t="shared" si="8"/>
        <v>Auto</v>
      </c>
      <c r="B20" s="30" t="str">
        <f>B5</f>
        <v>FY11</v>
      </c>
      <c r="C20" s="31">
        <f t="shared" ref="C20:M20" si="10">C11/($K11+$L11+$M11)</f>
        <v>0.47460595446584941</v>
      </c>
      <c r="D20" s="31">
        <f t="shared" si="10"/>
        <v>0.44045534150612958</v>
      </c>
      <c r="E20" s="31">
        <f t="shared" si="10"/>
        <v>1.4010507880910683E-2</v>
      </c>
      <c r="F20" s="31">
        <f t="shared" si="10"/>
        <v>4.3782837127845885E-3</v>
      </c>
      <c r="G20" s="31">
        <f t="shared" si="10"/>
        <v>2.6269702276707531E-3</v>
      </c>
      <c r="H20" s="31">
        <f t="shared" si="10"/>
        <v>1.5761821366024518E-2</v>
      </c>
      <c r="I20" s="31">
        <f t="shared" si="10"/>
        <v>7.0052539404553416E-3</v>
      </c>
      <c r="J20" s="31">
        <f t="shared" si="10"/>
        <v>4.1155866900175128E-2</v>
      </c>
      <c r="K20" s="31">
        <f t="shared" si="10"/>
        <v>6.9176882661996494E-2</v>
      </c>
      <c r="L20" s="31">
        <f t="shared" si="10"/>
        <v>0.92994746059544664</v>
      </c>
      <c r="M20" s="31">
        <f t="shared" si="10"/>
        <v>8.7565674255691769E-4</v>
      </c>
      <c r="N20" s="32">
        <f>N5</f>
        <v>25</v>
      </c>
      <c r="O20" s="4" t="s">
        <v>14</v>
      </c>
    </row>
    <row r="21" spans="1:16" x14ac:dyDescent="0.3">
      <c r="A21" s="82" t="str">
        <f t="shared" si="8"/>
        <v>Auto</v>
      </c>
      <c r="B21" s="82" t="str">
        <f>B12</f>
        <v>3 Year Avg</v>
      </c>
      <c r="C21" s="87">
        <f t="shared" ref="C21:M21" si="11">C12/($K12+$L12+$M12)</f>
        <v>0.49338478500551269</v>
      </c>
      <c r="D21" s="87">
        <f t="shared" si="11"/>
        <v>0.37183020948180817</v>
      </c>
      <c r="E21" s="87">
        <f t="shared" si="11"/>
        <v>7.9933847850055129E-3</v>
      </c>
      <c r="F21" s="87">
        <f t="shared" si="11"/>
        <v>1.4332965821389196E-2</v>
      </c>
      <c r="G21" s="87">
        <f t="shared" si="11"/>
        <v>2.205071664829107E-3</v>
      </c>
      <c r="H21" s="87">
        <f t="shared" si="11"/>
        <v>1.9570011025358325E-2</v>
      </c>
      <c r="I21" s="87">
        <f t="shared" si="11"/>
        <v>2.3153252480705624E-2</v>
      </c>
      <c r="J21" s="87">
        <f t="shared" si="11"/>
        <v>6.7530319735391406E-2</v>
      </c>
      <c r="K21" s="87">
        <f t="shared" si="11"/>
        <v>6.7805953693495041E-2</v>
      </c>
      <c r="L21" s="87">
        <f t="shared" si="11"/>
        <v>0.92475192943770668</v>
      </c>
      <c r="M21" s="87">
        <f t="shared" si="11"/>
        <v>7.4421168687982368E-3</v>
      </c>
      <c r="N21" s="86">
        <f>N6</f>
        <v>24</v>
      </c>
      <c r="O21" s="4" t="s">
        <v>14</v>
      </c>
    </row>
    <row r="22" spans="1:16" x14ac:dyDescent="0.3">
      <c r="A22" s="84" t="str">
        <f t="shared" si="8"/>
        <v>Auto</v>
      </c>
      <c r="B22" s="84" t="str">
        <f>B6</f>
        <v>FY12</v>
      </c>
      <c r="C22" s="85">
        <f t="shared" ref="C22:M22" si="12">C13/($K13+$L13+$M13)</f>
        <v>0.54145936981757881</v>
      </c>
      <c r="D22" s="85">
        <f t="shared" si="12"/>
        <v>0.35903814262023215</v>
      </c>
      <c r="E22" s="85">
        <f t="shared" si="12"/>
        <v>2.2388059701492536E-2</v>
      </c>
      <c r="F22" s="85">
        <f t="shared" si="12"/>
        <v>1.9071310116086235E-2</v>
      </c>
      <c r="G22" s="85">
        <f t="shared" si="12"/>
        <v>0</v>
      </c>
      <c r="H22" s="85">
        <f t="shared" si="12"/>
        <v>1.9071310116086235E-2</v>
      </c>
      <c r="I22" s="85">
        <f t="shared" si="12"/>
        <v>9.1210613598673301E-3</v>
      </c>
      <c r="J22" s="85">
        <f t="shared" si="12"/>
        <v>2.9850746268656716E-2</v>
      </c>
      <c r="K22" s="85">
        <f t="shared" si="12"/>
        <v>7.3797678275290213E-2</v>
      </c>
      <c r="L22" s="85">
        <f t="shared" si="12"/>
        <v>0.92288557213930345</v>
      </c>
      <c r="M22" s="85">
        <f t="shared" si="12"/>
        <v>3.3167495854063019E-3</v>
      </c>
      <c r="N22" s="86">
        <f t="shared" ref="N22" si="13">N6</f>
        <v>24</v>
      </c>
      <c r="O22" s="4" t="s">
        <v>14</v>
      </c>
    </row>
    <row r="23" spans="1:16" x14ac:dyDescent="0.3">
      <c r="A23" s="33" t="s">
        <v>41</v>
      </c>
      <c r="B23" s="33" t="s">
        <v>40</v>
      </c>
      <c r="C23" s="88">
        <f t="shared" ref="C23:M23" si="14">C14/($K14+$L14+$M14)</f>
        <v>0.4298319753879441</v>
      </c>
      <c r="D23" s="88">
        <f t="shared" si="14"/>
        <v>0.37777928034529001</v>
      </c>
      <c r="E23" s="88">
        <f t="shared" si="14"/>
        <v>3.3469691335068795E-2</v>
      </c>
      <c r="F23" s="88">
        <f t="shared" si="14"/>
        <v>3.6298274676854071E-2</v>
      </c>
      <c r="G23" s="88">
        <f t="shared" si="14"/>
        <v>7.5504017489885838E-3</v>
      </c>
      <c r="H23" s="88">
        <f t="shared" si="14"/>
        <v>2.9739567485941597E-2</v>
      </c>
      <c r="I23" s="88">
        <f t="shared" si="14"/>
        <v>1.3985147120141541E-2</v>
      </c>
      <c r="J23" s="88">
        <f t="shared" si="14"/>
        <v>7.1334392643429445E-2</v>
      </c>
      <c r="K23" s="88">
        <f t="shared" si="14"/>
        <v>0.5483958213597484</v>
      </c>
      <c r="L23" s="88">
        <f t="shared" si="14"/>
        <v>0.44833609430113702</v>
      </c>
      <c r="M23" s="88">
        <f t="shared" si="14"/>
        <v>3.2680843391144614E-3</v>
      </c>
      <c r="N23" s="89">
        <v>27</v>
      </c>
      <c r="O23" s="4" t="s">
        <v>14</v>
      </c>
    </row>
    <row r="24" spans="1:16" x14ac:dyDescent="0.3">
      <c r="A24" s="27" t="s">
        <v>41</v>
      </c>
      <c r="B24" s="27" t="s">
        <v>16</v>
      </c>
      <c r="C24" s="28">
        <f t="shared" ref="C24:M24" si="15">C15/($K15+$L15+$M15)</f>
        <v>0.4782134693159838</v>
      </c>
      <c r="D24" s="28">
        <f t="shared" si="15"/>
        <v>0.34728327765078248</v>
      </c>
      <c r="E24" s="28">
        <f t="shared" si="15"/>
        <v>3.3972217337787936E-2</v>
      </c>
      <c r="F24" s="28">
        <f t="shared" si="15"/>
        <v>4.0689291366273958E-2</v>
      </c>
      <c r="G24" s="28">
        <f t="shared" si="15"/>
        <v>6.4357306136803233E-3</v>
      </c>
      <c r="H24" s="28">
        <f t="shared" si="15"/>
        <v>2.9611394408299629E-2</v>
      </c>
      <c r="I24" s="28">
        <f t="shared" si="15"/>
        <v>1.3715491471777738E-2</v>
      </c>
      <c r="J24" s="28">
        <f t="shared" si="15"/>
        <v>5.00791278354141E-2</v>
      </c>
      <c r="K24" s="28">
        <f t="shared" si="15"/>
        <v>0.53233690873922979</v>
      </c>
      <c r="L24" s="28">
        <f t="shared" si="15"/>
        <v>0.4636187796729383</v>
      </c>
      <c r="M24" s="28">
        <f t="shared" si="15"/>
        <v>4.044311587831897E-3</v>
      </c>
      <c r="N24" s="36">
        <v>24</v>
      </c>
    </row>
    <row r="25" spans="1:16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 t="s">
        <v>14</v>
      </c>
      <c r="P25" s="13"/>
    </row>
    <row r="26" spans="1:16" x14ac:dyDescent="0.3">
      <c r="C26" s="13"/>
      <c r="D26" s="13"/>
      <c r="E26" s="13"/>
      <c r="F26" s="13"/>
      <c r="G26" s="13"/>
      <c r="H26" s="13"/>
      <c r="I26" s="13"/>
      <c r="J26" s="13"/>
      <c r="L26" s="13"/>
      <c r="M26" s="13"/>
      <c r="N26" s="13"/>
    </row>
    <row r="27" spans="1:16" x14ac:dyDescent="0.3">
      <c r="C27" s="13"/>
      <c r="D27" s="13"/>
      <c r="E27" s="13"/>
      <c r="F27" s="13"/>
      <c r="G27" s="13"/>
      <c r="H27" s="13"/>
      <c r="I27" s="13"/>
      <c r="J27" s="13"/>
      <c r="L27" s="13"/>
      <c r="M27" s="13"/>
      <c r="N27" s="13"/>
    </row>
    <row r="28" spans="1:16" x14ac:dyDescent="0.3">
      <c r="C28" s="13"/>
      <c r="D28" s="13"/>
      <c r="E28" s="13"/>
      <c r="F28" s="13"/>
      <c r="G28" s="13"/>
      <c r="H28" s="13"/>
      <c r="I28" s="13"/>
      <c r="J28" s="13"/>
      <c r="L28" s="13"/>
      <c r="M28" s="13"/>
      <c r="N28" s="13"/>
    </row>
    <row r="29" spans="1:16" x14ac:dyDescent="0.3">
      <c r="C29" s="13"/>
      <c r="D29" s="13"/>
      <c r="E29" s="13"/>
      <c r="F29" s="13"/>
      <c r="G29" s="13"/>
      <c r="H29" s="13"/>
      <c r="I29" s="13"/>
      <c r="J29" s="13"/>
      <c r="L29" s="13"/>
      <c r="M29" s="13"/>
      <c r="N29" s="13"/>
    </row>
    <row r="30" spans="1:16" x14ac:dyDescent="0.3">
      <c r="C30" s="13"/>
      <c r="D30" s="13"/>
      <c r="E30" s="13"/>
      <c r="F30" s="13"/>
      <c r="G30" s="13"/>
      <c r="H30" s="13"/>
      <c r="I30" s="13"/>
      <c r="J30" s="13"/>
      <c r="L30" s="13"/>
      <c r="M30" s="13"/>
      <c r="N30" s="13"/>
    </row>
    <row r="31" spans="1:16" x14ac:dyDescent="0.3">
      <c r="C31" s="13"/>
      <c r="D31" s="13"/>
      <c r="E31" s="13"/>
      <c r="F31" s="13"/>
      <c r="G31" s="13"/>
      <c r="H31" s="13"/>
      <c r="I31" s="13"/>
      <c r="J31" s="13"/>
      <c r="L31" s="13"/>
      <c r="M31" s="13"/>
      <c r="N31" s="13"/>
    </row>
    <row r="32" spans="1:16" x14ac:dyDescent="0.3">
      <c r="C32" s="13"/>
      <c r="D32" s="13"/>
      <c r="E32" s="13"/>
      <c r="F32" s="13"/>
      <c r="G32" s="13"/>
      <c r="H32" s="13"/>
      <c r="I32" s="13"/>
      <c r="J32" s="13"/>
      <c r="L32" s="13"/>
      <c r="M32" s="13"/>
      <c r="N32" s="13"/>
    </row>
    <row r="33" spans="3:14" x14ac:dyDescent="0.3">
      <c r="C33" s="13"/>
      <c r="D33" s="13"/>
      <c r="E33" s="13"/>
      <c r="F33" s="13"/>
      <c r="G33" s="13"/>
      <c r="H33" s="13"/>
      <c r="I33" s="13"/>
      <c r="J33" s="13"/>
      <c r="L33" s="13"/>
      <c r="M33" s="13"/>
      <c r="N33" s="13"/>
    </row>
    <row r="34" spans="3:14" x14ac:dyDescent="0.3">
      <c r="C34" s="13"/>
      <c r="D34" s="13"/>
      <c r="E34" s="13"/>
      <c r="F34" s="13"/>
      <c r="G34" s="13"/>
      <c r="H34" s="13"/>
      <c r="I34" s="13"/>
      <c r="J34" s="13"/>
      <c r="L34" s="13"/>
      <c r="M34" s="13"/>
      <c r="N34" s="13"/>
    </row>
    <row r="35" spans="3:14" x14ac:dyDescent="0.3">
      <c r="C35" s="13"/>
      <c r="D35" s="13"/>
      <c r="E35" s="13"/>
      <c r="F35" s="13"/>
      <c r="G35" s="13"/>
      <c r="H35" s="13"/>
      <c r="I35" s="13"/>
      <c r="J35" s="13"/>
      <c r="L35" s="13"/>
      <c r="M35" s="13"/>
      <c r="N35" s="13"/>
    </row>
    <row r="36" spans="3:14" x14ac:dyDescent="0.3">
      <c r="C36" s="13"/>
      <c r="D36" s="13"/>
      <c r="E36" s="13"/>
      <c r="F36" s="13"/>
      <c r="G36" s="13"/>
      <c r="H36" s="13"/>
      <c r="I36" s="13"/>
      <c r="J36" s="13"/>
      <c r="L36" s="13"/>
      <c r="M36" s="13"/>
      <c r="N36" s="13"/>
    </row>
    <row r="37" spans="3:14" x14ac:dyDescent="0.3">
      <c r="C37" s="13"/>
      <c r="D37" s="13"/>
      <c r="E37" s="13"/>
      <c r="F37" s="13"/>
      <c r="G37" s="13"/>
      <c r="H37" s="13"/>
      <c r="I37" s="13"/>
      <c r="J37" s="13"/>
      <c r="L37" s="13"/>
      <c r="M37" s="13"/>
      <c r="N37" s="13"/>
    </row>
    <row r="38" spans="3:14" x14ac:dyDescent="0.3">
      <c r="C38" s="13"/>
      <c r="D38" s="13"/>
      <c r="E38" s="13"/>
      <c r="F38" s="13"/>
      <c r="G38" s="13"/>
      <c r="H38" s="13"/>
      <c r="I38" s="13"/>
      <c r="J38" s="13"/>
      <c r="L38" s="13"/>
      <c r="M38" s="13"/>
      <c r="N38" s="13"/>
    </row>
    <row r="39" spans="3:14" x14ac:dyDescent="0.3">
      <c r="C39" s="13"/>
      <c r="D39" s="13"/>
      <c r="E39" s="13"/>
      <c r="F39" s="13"/>
      <c r="G39" s="13"/>
      <c r="H39" s="13"/>
      <c r="I39" s="13"/>
      <c r="J39" s="13"/>
      <c r="L39" s="13"/>
      <c r="M39" s="13"/>
      <c r="N39" s="13"/>
    </row>
    <row r="40" spans="3:14" x14ac:dyDescent="0.3">
      <c r="C40" s="13"/>
      <c r="D40" s="13"/>
      <c r="E40" s="13"/>
      <c r="F40" s="13"/>
      <c r="G40" s="13"/>
      <c r="H40" s="13"/>
      <c r="I40" s="13"/>
      <c r="J40" s="13"/>
      <c r="L40" s="13"/>
      <c r="M40" s="13"/>
      <c r="N40" s="13"/>
    </row>
    <row r="41" spans="3:14" x14ac:dyDescent="0.3">
      <c r="C41" s="13"/>
      <c r="D41" s="13"/>
      <c r="E41" s="13"/>
      <c r="F41" s="13"/>
      <c r="G41" s="13"/>
      <c r="H41" s="13"/>
      <c r="I41" s="13"/>
      <c r="J41" s="13"/>
      <c r="L41" s="13"/>
      <c r="M41" s="13"/>
      <c r="N41" s="13"/>
    </row>
    <row r="42" spans="3:14" x14ac:dyDescent="0.3">
      <c r="C42" s="13"/>
      <c r="D42" s="13"/>
      <c r="E42" s="13"/>
      <c r="F42" s="13"/>
      <c r="G42" s="13"/>
      <c r="H42" s="13"/>
      <c r="I42" s="13"/>
      <c r="J42" s="13"/>
      <c r="L42" s="13"/>
      <c r="M42" s="13"/>
      <c r="N42" s="13"/>
    </row>
    <row r="43" spans="3:14" x14ac:dyDescent="0.3">
      <c r="C43" s="13"/>
      <c r="D43" s="13"/>
      <c r="E43" s="13"/>
      <c r="F43" s="13"/>
      <c r="G43" s="13"/>
      <c r="H43" s="13"/>
      <c r="I43" s="13"/>
      <c r="J43" s="13"/>
      <c r="L43" s="13"/>
      <c r="M43" s="13"/>
      <c r="N43" s="13"/>
    </row>
    <row r="44" spans="3:14" x14ac:dyDescent="0.3">
      <c r="C44" s="13"/>
      <c r="D44" s="13"/>
      <c r="E44" s="13"/>
      <c r="F44" s="13"/>
      <c r="G44" s="13"/>
      <c r="H44" s="13"/>
      <c r="I44" s="13"/>
      <c r="J44" s="13"/>
      <c r="L44" s="13"/>
      <c r="M44" s="13"/>
      <c r="N44" s="13"/>
    </row>
    <row r="45" spans="3:14" x14ac:dyDescent="0.3">
      <c r="C45" s="13"/>
      <c r="D45" s="13"/>
      <c r="E45" s="13"/>
      <c r="F45" s="13"/>
      <c r="G45" s="13"/>
      <c r="H45" s="13"/>
      <c r="I45" s="13"/>
      <c r="J45" s="13"/>
      <c r="L45" s="13"/>
      <c r="M45" s="13"/>
      <c r="N45" s="13"/>
    </row>
    <row r="46" spans="3:14" x14ac:dyDescent="0.3">
      <c r="C46" s="13"/>
      <c r="D46" s="13"/>
      <c r="E46" s="13"/>
      <c r="F46" s="13"/>
      <c r="G46" s="13"/>
      <c r="H46" s="13"/>
      <c r="I46" s="13"/>
      <c r="J46" s="13"/>
      <c r="L46" s="13"/>
      <c r="M46" s="13"/>
      <c r="N46" s="13"/>
    </row>
    <row r="47" spans="3:14" x14ac:dyDescent="0.3">
      <c r="C47" s="13"/>
      <c r="D47" s="13"/>
      <c r="E47" s="13"/>
      <c r="F47" s="13"/>
      <c r="G47" s="13"/>
      <c r="H47" s="13"/>
      <c r="I47" s="13"/>
      <c r="J47" s="13"/>
      <c r="L47" s="13"/>
      <c r="M47" s="13"/>
      <c r="N47" s="13"/>
    </row>
    <row r="48" spans="3:14" x14ac:dyDescent="0.3">
      <c r="C48" s="13"/>
      <c r="D48" s="13"/>
      <c r="E48" s="13"/>
      <c r="F48" s="13"/>
      <c r="G48" s="13"/>
      <c r="H48" s="13"/>
      <c r="I48" s="13"/>
      <c r="J48" s="13"/>
      <c r="L48" s="13"/>
      <c r="M48" s="13"/>
      <c r="N48" s="13"/>
    </row>
    <row r="49" spans="1:14" x14ac:dyDescent="0.3">
      <c r="C49" s="13"/>
      <c r="D49" s="13"/>
      <c r="E49" s="13"/>
      <c r="F49" s="13"/>
      <c r="G49" s="13"/>
      <c r="H49" s="13"/>
      <c r="I49" s="13"/>
      <c r="J49" s="13"/>
      <c r="L49" s="13"/>
      <c r="M49" s="13"/>
      <c r="N49" s="13"/>
    </row>
    <row r="50" spans="1:14" x14ac:dyDescent="0.3">
      <c r="C50" s="13"/>
      <c r="D50" s="13"/>
      <c r="E50" s="13"/>
      <c r="F50" s="13"/>
      <c r="G50" s="13"/>
      <c r="H50" s="13"/>
      <c r="I50" s="13"/>
      <c r="J50" s="13"/>
      <c r="L50" s="13"/>
      <c r="M50" s="13"/>
      <c r="N50" s="13"/>
    </row>
    <row r="51" spans="1:14" x14ac:dyDescent="0.3">
      <c r="C51" s="13"/>
      <c r="D51" s="13"/>
      <c r="E51" s="13"/>
      <c r="F51" s="13"/>
      <c r="G51" s="13"/>
      <c r="H51" s="13"/>
      <c r="I51" s="13"/>
      <c r="J51" s="13"/>
      <c r="L51" s="13"/>
      <c r="M51" s="13"/>
      <c r="N51" s="13"/>
    </row>
    <row r="52" spans="1:14" x14ac:dyDescent="0.3">
      <c r="C52" s="13"/>
      <c r="D52" s="13"/>
      <c r="E52" s="13"/>
      <c r="F52" s="13"/>
      <c r="G52" s="13"/>
      <c r="H52" s="13"/>
      <c r="I52" s="13"/>
      <c r="J52" s="13"/>
      <c r="L52" s="13"/>
      <c r="M52" s="13"/>
      <c r="N52" s="13"/>
    </row>
    <row r="53" spans="1:14" x14ac:dyDescent="0.3">
      <c r="C53" s="13"/>
      <c r="D53" s="13"/>
      <c r="E53" s="13"/>
      <c r="F53" s="13"/>
      <c r="G53" s="13"/>
      <c r="H53" s="13"/>
      <c r="I53" s="13"/>
      <c r="J53" s="13"/>
      <c r="L53" s="13"/>
      <c r="M53" s="13"/>
      <c r="N53" s="13"/>
    </row>
    <row r="54" spans="1:14" x14ac:dyDescent="0.3">
      <c r="C54" s="13"/>
      <c r="D54" s="13"/>
      <c r="E54" s="13"/>
      <c r="F54" s="13"/>
      <c r="G54" s="13"/>
      <c r="H54" s="13"/>
      <c r="I54" s="13"/>
      <c r="J54" s="13"/>
      <c r="L54" s="13"/>
      <c r="M54" s="13"/>
      <c r="N54" s="13"/>
    </row>
    <row r="55" spans="1:14" x14ac:dyDescent="0.3">
      <c r="C55" s="13"/>
      <c r="D55" s="13"/>
      <c r="E55" s="13"/>
      <c r="F55" s="13"/>
      <c r="G55" s="13"/>
      <c r="H55" s="13"/>
      <c r="I55" s="13"/>
      <c r="J55" s="13"/>
      <c r="L55" s="13"/>
      <c r="M55" s="13"/>
      <c r="N55" s="13"/>
    </row>
    <row r="56" spans="1:14" x14ac:dyDescent="0.3">
      <c r="C56" s="13"/>
      <c r="D56" s="13"/>
      <c r="E56" s="13"/>
      <c r="F56" s="13"/>
      <c r="G56" s="13"/>
      <c r="H56" s="13"/>
      <c r="I56" s="13"/>
      <c r="J56" s="13"/>
      <c r="L56" s="13"/>
      <c r="M56" s="13"/>
      <c r="N56" s="13"/>
    </row>
    <row r="57" spans="1:14" x14ac:dyDescent="0.3">
      <c r="C57" s="13"/>
      <c r="D57" s="13"/>
      <c r="E57" s="13"/>
      <c r="F57" s="13"/>
      <c r="G57" s="13"/>
      <c r="H57" s="13"/>
      <c r="I57" s="13"/>
      <c r="J57" s="13"/>
      <c r="L57" s="13"/>
      <c r="M57" s="13"/>
      <c r="N57" s="13"/>
    </row>
    <row r="58" spans="1:14" x14ac:dyDescent="0.3">
      <c r="C58" s="13"/>
      <c r="D58" s="13"/>
      <c r="E58" s="13"/>
      <c r="F58" s="13"/>
      <c r="G58" s="13"/>
      <c r="H58" s="13"/>
      <c r="I58" s="13"/>
      <c r="J58" s="13"/>
      <c r="L58" s="13"/>
      <c r="M58" s="13"/>
      <c r="N58" s="13"/>
    </row>
    <row r="59" spans="1:14" x14ac:dyDescent="0.3">
      <c r="A59" s="13" t="s">
        <v>52</v>
      </c>
      <c r="B59" s="13" t="s">
        <v>97</v>
      </c>
      <c r="C59" s="13"/>
      <c r="D59" s="13" t="s">
        <v>50</v>
      </c>
      <c r="E59" s="13" t="s">
        <v>98</v>
      </c>
      <c r="K59" s="4" t="s">
        <v>67</v>
      </c>
      <c r="L59" s="29">
        <f>SUM(K3:M5)</f>
        <v>3628</v>
      </c>
    </row>
    <row r="60" spans="1:14" x14ac:dyDescent="0.3">
      <c r="A60" s="4" t="str">
        <f>C1&amp;": Demographics"</f>
        <v>Automotive: Demographics</v>
      </c>
      <c r="C60" s="13"/>
      <c r="D60" s="13"/>
      <c r="E60" s="13"/>
      <c r="F60" s="13"/>
      <c r="G60" s="13"/>
      <c r="H60" s="13"/>
      <c r="I60" s="13"/>
      <c r="J60" s="13"/>
      <c r="L60" s="13"/>
      <c r="M60" s="13"/>
      <c r="N60" s="13"/>
    </row>
    <row r="61" spans="1:14" x14ac:dyDescent="0.3">
      <c r="C61" s="13"/>
      <c r="D61" s="13"/>
      <c r="E61" s="13"/>
      <c r="F61" s="13"/>
      <c r="G61" s="13"/>
      <c r="H61" s="13"/>
      <c r="I61" s="13"/>
      <c r="J61" s="13"/>
      <c r="L61" s="13"/>
      <c r="M61" s="13"/>
      <c r="N61" s="13"/>
    </row>
    <row r="62" spans="1:14" x14ac:dyDescent="0.3">
      <c r="C62" s="13"/>
      <c r="D62" s="13"/>
      <c r="E62" s="13"/>
      <c r="F62" s="13"/>
      <c r="G62" s="13"/>
      <c r="H62" s="13"/>
      <c r="I62" s="13"/>
      <c r="J62" s="13"/>
      <c r="L62" s="13"/>
      <c r="M62" s="13"/>
      <c r="N62" s="13"/>
    </row>
    <row r="63" spans="1:14" x14ac:dyDescent="0.3">
      <c r="C63" s="13"/>
      <c r="D63" s="13"/>
      <c r="E63" s="13"/>
      <c r="F63" s="13"/>
      <c r="G63" s="13"/>
      <c r="H63" s="13"/>
      <c r="I63" s="13"/>
      <c r="J63" s="13"/>
      <c r="L63" s="13"/>
      <c r="M63" s="13"/>
      <c r="N63" s="13"/>
    </row>
    <row r="64" spans="1:14" x14ac:dyDescent="0.3"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</row>
    <row r="65" spans="3:14" x14ac:dyDescent="0.3">
      <c r="C65" s="13"/>
      <c r="D65" s="13"/>
      <c r="E65" s="13"/>
      <c r="F65" s="13"/>
      <c r="G65" s="13"/>
      <c r="H65" s="13"/>
      <c r="I65" s="13"/>
      <c r="J65" s="13"/>
      <c r="L65" s="13"/>
      <c r="M65" s="13"/>
      <c r="N65" s="13"/>
    </row>
    <row r="66" spans="3:14" x14ac:dyDescent="0.3">
      <c r="C66" s="13"/>
      <c r="D66" s="13"/>
      <c r="E66" s="13"/>
      <c r="F66" s="13"/>
      <c r="G66" s="13"/>
      <c r="H66" s="13"/>
      <c r="I66" s="13"/>
      <c r="J66" s="13"/>
      <c r="L66" s="13"/>
      <c r="M66" s="13"/>
      <c r="N66" s="13"/>
    </row>
    <row r="67" spans="3:14" x14ac:dyDescent="0.3">
      <c r="C67" s="13"/>
      <c r="D67" s="13"/>
      <c r="E67" s="13"/>
      <c r="F67" s="13"/>
      <c r="G67" s="13"/>
      <c r="H67" s="13"/>
      <c r="I67" s="13"/>
      <c r="J67" s="13"/>
      <c r="L67" s="13"/>
      <c r="M67" s="13"/>
      <c r="N67" s="13"/>
    </row>
    <row r="68" spans="3:14" x14ac:dyDescent="0.3">
      <c r="C68" s="13"/>
      <c r="D68" s="13"/>
      <c r="E68" s="13"/>
      <c r="F68" s="13"/>
      <c r="G68" s="13"/>
      <c r="H68" s="13"/>
      <c r="I68" s="13"/>
      <c r="J68" s="13"/>
      <c r="L68" s="13"/>
      <c r="M68" s="13"/>
      <c r="N68" s="13"/>
    </row>
    <row r="69" spans="3:14" x14ac:dyDescent="0.3">
      <c r="C69" s="13"/>
      <c r="D69" s="13"/>
      <c r="E69" s="13"/>
      <c r="F69" s="13"/>
      <c r="G69" s="13"/>
      <c r="H69" s="13"/>
      <c r="I69" s="13"/>
      <c r="J69" s="13"/>
      <c r="L69" s="13"/>
      <c r="M69" s="13"/>
      <c r="N69" s="13"/>
    </row>
    <row r="70" spans="3:14" x14ac:dyDescent="0.3">
      <c r="C70" s="13"/>
      <c r="D70" s="13"/>
      <c r="E70" s="13"/>
      <c r="F70" s="13"/>
      <c r="G70" s="13"/>
      <c r="H70" s="13"/>
      <c r="I70" s="13"/>
      <c r="J70" s="13"/>
      <c r="L70" s="13"/>
      <c r="M70" s="13"/>
      <c r="N70" s="13"/>
    </row>
    <row r="71" spans="3:14" x14ac:dyDescent="0.3">
      <c r="C71" s="13"/>
      <c r="D71" s="13"/>
      <c r="E71" s="13"/>
      <c r="F71" s="13"/>
      <c r="G71" s="13"/>
      <c r="H71" s="13"/>
      <c r="I71" s="13"/>
      <c r="J71" s="13"/>
      <c r="L71" s="13"/>
      <c r="M71" s="13"/>
      <c r="N71" s="13"/>
    </row>
    <row r="72" spans="3:14" x14ac:dyDescent="0.3">
      <c r="C72" s="13"/>
      <c r="D72" s="13"/>
      <c r="E72" s="13"/>
      <c r="F72" s="13"/>
      <c r="G72" s="13"/>
      <c r="H72" s="13"/>
      <c r="I72" s="13"/>
      <c r="J72" s="13"/>
      <c r="L72" s="13"/>
      <c r="M72" s="13"/>
      <c r="N72" s="13"/>
    </row>
    <row r="73" spans="3:14" x14ac:dyDescent="0.3">
      <c r="C73" s="13"/>
      <c r="D73" s="13"/>
      <c r="E73" s="13"/>
      <c r="F73" s="13"/>
      <c r="G73" s="13"/>
      <c r="H73" s="13"/>
      <c r="I73" s="13"/>
      <c r="J73" s="13"/>
      <c r="L73" s="13"/>
      <c r="M73" s="13"/>
      <c r="N73" s="13"/>
    </row>
    <row r="74" spans="3:14" x14ac:dyDescent="0.3">
      <c r="C74" s="13"/>
      <c r="D74" s="13"/>
      <c r="E74" s="13"/>
      <c r="F74" s="13"/>
      <c r="G74" s="13"/>
      <c r="H74" s="13"/>
      <c r="I74" s="13"/>
      <c r="J74" s="13"/>
      <c r="L74" s="13"/>
      <c r="M74" s="13"/>
      <c r="N74" s="13"/>
    </row>
    <row r="75" spans="3:14" x14ac:dyDescent="0.3">
      <c r="C75" s="13"/>
      <c r="D75" s="13"/>
      <c r="E75" s="13"/>
      <c r="F75" s="13"/>
      <c r="G75" s="13"/>
      <c r="H75" s="13"/>
      <c r="I75" s="13"/>
      <c r="J75" s="13"/>
      <c r="L75" s="13"/>
      <c r="M75" s="13"/>
      <c r="N75" s="13"/>
    </row>
    <row r="76" spans="3:14" x14ac:dyDescent="0.3">
      <c r="C76" s="13"/>
      <c r="D76" s="13"/>
      <c r="E76" s="13"/>
      <c r="F76" s="13"/>
      <c r="G76" s="13"/>
      <c r="H76" s="13"/>
      <c r="I76" s="13"/>
      <c r="J76" s="13"/>
      <c r="L76" s="13"/>
      <c r="M76" s="13"/>
      <c r="N76" s="13"/>
    </row>
    <row r="77" spans="3:14" x14ac:dyDescent="0.3">
      <c r="C77" s="13"/>
      <c r="D77" s="13"/>
      <c r="E77" s="13"/>
      <c r="F77" s="13"/>
      <c r="G77" s="13"/>
      <c r="H77" s="13"/>
      <c r="I77" s="13"/>
      <c r="J77" s="13"/>
      <c r="L77" s="13"/>
      <c r="M77" s="13"/>
      <c r="N77" s="13"/>
    </row>
    <row r="78" spans="3:14" x14ac:dyDescent="0.3">
      <c r="C78" s="13"/>
      <c r="D78" s="13"/>
      <c r="E78" s="13"/>
      <c r="F78" s="13"/>
      <c r="G78" s="13"/>
      <c r="H78" s="13"/>
      <c r="I78" s="13"/>
      <c r="J78" s="13"/>
      <c r="L78" s="13"/>
      <c r="M78" s="13"/>
      <c r="N78" s="13"/>
    </row>
    <row r="79" spans="3:14" x14ac:dyDescent="0.3">
      <c r="C79" s="13"/>
      <c r="D79" s="13"/>
      <c r="E79" s="13"/>
      <c r="F79" s="13"/>
      <c r="G79" s="13"/>
      <c r="H79" s="13"/>
      <c r="I79" s="13"/>
      <c r="J79" s="13"/>
      <c r="L79" s="13"/>
      <c r="M79" s="13"/>
      <c r="N79" s="13"/>
    </row>
    <row r="80" spans="3:14" x14ac:dyDescent="0.3">
      <c r="C80" s="13"/>
      <c r="D80" s="13"/>
      <c r="E80" s="13"/>
      <c r="F80" s="13"/>
      <c r="G80" s="13"/>
      <c r="H80" s="13"/>
      <c r="I80" s="13"/>
      <c r="J80" s="13"/>
      <c r="L80" s="13"/>
      <c r="M80" s="13"/>
      <c r="N80" s="13"/>
    </row>
    <row r="81" spans="1:14" x14ac:dyDescent="0.3">
      <c r="A81" s="4" t="s">
        <v>39</v>
      </c>
      <c r="C81" s="13"/>
      <c r="D81" s="13"/>
      <c r="E81" s="13" t="s">
        <v>41</v>
      </c>
      <c r="F81" s="13" t="s">
        <v>41</v>
      </c>
      <c r="G81" s="13"/>
      <c r="H81" s="4" t="s">
        <v>39</v>
      </c>
      <c r="J81" s="13"/>
      <c r="K81" s="13"/>
      <c r="L81" s="13" t="s">
        <v>41</v>
      </c>
      <c r="M81" s="13" t="s">
        <v>41</v>
      </c>
      <c r="N81" s="13"/>
    </row>
    <row r="82" spans="1:14" x14ac:dyDescent="0.3">
      <c r="A82" s="4" t="s">
        <v>43</v>
      </c>
      <c r="B82" s="13" t="s">
        <v>52</v>
      </c>
      <c r="C82" s="13" t="s">
        <v>53</v>
      </c>
      <c r="D82" s="13"/>
      <c r="E82" s="13" t="s">
        <v>50</v>
      </c>
      <c r="F82" s="13" t="s">
        <v>51</v>
      </c>
      <c r="G82" s="21" t="s">
        <v>14</v>
      </c>
      <c r="H82" s="4" t="s">
        <v>43</v>
      </c>
      <c r="I82" s="13" t="s">
        <v>52</v>
      </c>
      <c r="J82" s="13" t="s">
        <v>53</v>
      </c>
      <c r="K82" s="13"/>
      <c r="L82" s="13" t="s">
        <v>50</v>
      </c>
      <c r="M82" s="13" t="s">
        <v>51</v>
      </c>
    </row>
    <row r="83" spans="1:14" x14ac:dyDescent="0.3">
      <c r="A83" s="4" t="s">
        <v>44</v>
      </c>
      <c r="B83" s="20">
        <f>C21/K21</f>
        <v>7.2764227642276422</v>
      </c>
      <c r="C83" s="20">
        <f>C22/K22</f>
        <v>7.3370786516853936</v>
      </c>
      <c r="D83" s="20"/>
      <c r="E83" s="13">
        <f>C23</f>
        <v>0.4298319753879441</v>
      </c>
      <c r="F83" s="13">
        <f>C24</f>
        <v>0.4782134693159838</v>
      </c>
      <c r="G83" s="13"/>
      <c r="H83" s="4" t="s">
        <v>8</v>
      </c>
      <c r="I83" s="20">
        <f>L21/K21</f>
        <v>13.63821138211382</v>
      </c>
      <c r="J83" s="20">
        <f>L22/K22</f>
        <v>12.50561797752809</v>
      </c>
      <c r="K83" s="20"/>
      <c r="L83" s="13">
        <f>L23</f>
        <v>0.44833609430113702</v>
      </c>
      <c r="M83" s="13">
        <f>L24</f>
        <v>0.4636187796729383</v>
      </c>
    </row>
    <row r="84" spans="1:14" x14ac:dyDescent="0.3">
      <c r="A84" s="4" t="s">
        <v>45</v>
      </c>
      <c r="B84" s="20">
        <f>D21/K21</f>
        <v>5.4837398373983737</v>
      </c>
      <c r="C84" s="20">
        <f>D22/K22</f>
        <v>4.8651685393258424</v>
      </c>
      <c r="D84" s="20"/>
      <c r="E84" s="13">
        <f>D23</f>
        <v>0.37777928034529001</v>
      </c>
      <c r="F84" s="13">
        <f>D24</f>
        <v>0.34728327765078248</v>
      </c>
      <c r="G84" s="13"/>
      <c r="H84" s="4" t="s">
        <v>5</v>
      </c>
      <c r="I84" s="20">
        <f>M21/K21</f>
        <v>0.10975609756097562</v>
      </c>
      <c r="J84" s="20">
        <f>M22/K22</f>
        <v>4.4943820224719107E-2</v>
      </c>
      <c r="K84" s="20"/>
      <c r="L84" s="13">
        <f>M23</f>
        <v>3.2680843391144614E-3</v>
      </c>
      <c r="M84" s="13">
        <f>M24</f>
        <v>4.044311587831897E-3</v>
      </c>
    </row>
    <row r="85" spans="1:14" x14ac:dyDescent="0.3">
      <c r="A85" s="4" t="s">
        <v>37</v>
      </c>
      <c r="B85" s="20">
        <f>E21/K21</f>
        <v>0.11788617886178862</v>
      </c>
      <c r="C85" s="20">
        <f>E22/K22</f>
        <v>0.30337078651685395</v>
      </c>
      <c r="D85" s="20"/>
      <c r="E85" s="13">
        <f>E23</f>
        <v>3.3469691335068795E-2</v>
      </c>
      <c r="F85" s="13">
        <f>E24</f>
        <v>3.3972217337787936E-2</v>
      </c>
      <c r="G85" s="13"/>
      <c r="H85" s="13" t="s">
        <v>38</v>
      </c>
      <c r="I85" s="13">
        <f>N21/K21</f>
        <v>353.95121951219511</v>
      </c>
      <c r="J85" s="13">
        <f>N22/K22</f>
        <v>325.2134831460674</v>
      </c>
      <c r="K85" s="13"/>
      <c r="L85" s="13">
        <f>N23</f>
        <v>27</v>
      </c>
      <c r="M85" s="13">
        <f>N24</f>
        <v>24</v>
      </c>
    </row>
    <row r="86" spans="1:14" x14ac:dyDescent="0.3">
      <c r="A86" s="4" t="s">
        <v>42</v>
      </c>
      <c r="B86" s="20">
        <f>F21/K21</f>
        <v>0.21138211382113822</v>
      </c>
      <c r="C86" s="20">
        <f>F22/K22</f>
        <v>0.25842696629213485</v>
      </c>
      <c r="D86" s="20"/>
      <c r="E86" s="13">
        <f>F23</f>
        <v>3.6298274676854071E-2</v>
      </c>
      <c r="F86" s="13">
        <f>F24</f>
        <v>4.0689291366273958E-2</v>
      </c>
      <c r="G86" s="13"/>
      <c r="H86" s="13"/>
      <c r="I86" s="13"/>
      <c r="J86" s="13"/>
      <c r="K86" s="13"/>
      <c r="M86" s="13"/>
    </row>
    <row r="87" spans="1:14" x14ac:dyDescent="0.3">
      <c r="A87" s="4" t="s">
        <v>46</v>
      </c>
      <c r="B87" s="20">
        <f>G21/K21</f>
        <v>3.2520325203252029E-2</v>
      </c>
      <c r="C87" s="20">
        <f>G22/K22</f>
        <v>0</v>
      </c>
      <c r="D87" s="20"/>
      <c r="E87" s="13">
        <f>G23</f>
        <v>7.5504017489885838E-3</v>
      </c>
      <c r="F87" s="13">
        <f>G24</f>
        <v>6.4357306136803233E-3</v>
      </c>
      <c r="G87" s="13"/>
      <c r="H87" s="13"/>
      <c r="I87" s="13"/>
      <c r="J87" s="13"/>
      <c r="K87" s="13"/>
      <c r="M87" s="13"/>
    </row>
    <row r="88" spans="1:14" x14ac:dyDescent="0.3">
      <c r="A88" s="4" t="s">
        <v>47</v>
      </c>
      <c r="B88" s="20">
        <f>H21/K21</f>
        <v>0.2886178861788618</v>
      </c>
      <c r="C88" s="20">
        <f>H22/K22</f>
        <v>0.25842696629213485</v>
      </c>
      <c r="D88" s="20"/>
      <c r="E88" s="13">
        <f>H23</f>
        <v>2.9739567485941597E-2</v>
      </c>
      <c r="F88" s="13">
        <f>H24</f>
        <v>2.9611394408299629E-2</v>
      </c>
      <c r="G88" s="13"/>
      <c r="H88" s="13"/>
      <c r="I88" s="13"/>
      <c r="J88" s="13"/>
      <c r="K88" s="13"/>
      <c r="M88" s="13"/>
    </row>
    <row r="89" spans="1:14" x14ac:dyDescent="0.3">
      <c r="A89" s="4" t="s">
        <v>48</v>
      </c>
      <c r="B89" s="20">
        <f>I21/K21</f>
        <v>0.34146341463414637</v>
      </c>
      <c r="C89" s="20">
        <f>I22/K22</f>
        <v>0.12359550561797754</v>
      </c>
      <c r="D89" s="20"/>
      <c r="E89" s="13">
        <f>I23</f>
        <v>1.3985147120141541E-2</v>
      </c>
      <c r="F89" s="13">
        <f>I24</f>
        <v>1.3715491471777738E-2</v>
      </c>
      <c r="G89" s="13"/>
      <c r="H89" s="13"/>
      <c r="I89" s="13"/>
      <c r="J89" s="13"/>
      <c r="K89" s="13"/>
      <c r="M89" s="13"/>
    </row>
    <row r="90" spans="1:14" x14ac:dyDescent="0.3">
      <c r="A90" s="4" t="s">
        <v>49</v>
      </c>
      <c r="B90" s="20">
        <f>J21/K21</f>
        <v>0.99593495934959353</v>
      </c>
      <c r="C90" s="20">
        <f>J22/K22</f>
        <v>0.4044943820224719</v>
      </c>
      <c r="D90" s="20"/>
      <c r="E90" s="13">
        <f>J23</f>
        <v>7.1334392643429445E-2</v>
      </c>
      <c r="F90" s="13">
        <f>J24</f>
        <v>5.00791278354141E-2</v>
      </c>
      <c r="G90" s="13"/>
      <c r="H90" s="13"/>
      <c r="I90" s="13"/>
      <c r="J90" s="13"/>
      <c r="K90" s="13"/>
      <c r="M90" s="13"/>
    </row>
    <row r="91" spans="1:14" x14ac:dyDescent="0.3">
      <c r="A91" s="4" t="s">
        <v>3</v>
      </c>
      <c r="B91" s="13">
        <f>SUM(B83:B90)</f>
        <v>14.747967479674797</v>
      </c>
      <c r="C91" s="13">
        <f>SUM(C83:C90)</f>
        <v>13.550561797752808</v>
      </c>
      <c r="D91" s="13"/>
      <c r="E91" s="13">
        <f>SUM(E83:E90)</f>
        <v>0.99998873074365824</v>
      </c>
      <c r="F91" s="13">
        <f>SUM(F83:F90)</f>
        <v>0.99999999999999989</v>
      </c>
      <c r="G91" s="13"/>
      <c r="H91" s="13"/>
      <c r="I91" s="13"/>
      <c r="J91" s="13"/>
      <c r="K91" s="13"/>
      <c r="M91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selection activeCell="J12" sqref="J12"/>
    </sheetView>
  </sheetViews>
  <sheetFormatPr defaultRowHeight="14.4" x14ac:dyDescent="0.3"/>
  <cols>
    <col min="1" max="1" width="10.5546875" customWidth="1"/>
    <col min="2" max="2" width="14.88671875" customWidth="1"/>
    <col min="3" max="6" width="11.6640625" style="1" customWidth="1"/>
    <col min="7" max="7" width="11.6640625" customWidth="1"/>
    <col min="8" max="8" width="11.6640625" style="1" customWidth="1"/>
    <col min="9" max="9" width="11.6640625" customWidth="1"/>
    <col min="10" max="10" width="11.109375" customWidth="1"/>
    <col min="12" max="12" width="12.109375" customWidth="1"/>
    <col min="13" max="17" width="10.6640625" customWidth="1"/>
  </cols>
  <sheetData>
    <row r="1" spans="1:13" x14ac:dyDescent="0.3">
      <c r="A1" s="45" t="s">
        <v>90</v>
      </c>
      <c r="B1" t="s">
        <v>41</v>
      </c>
    </row>
    <row r="3" spans="1:13" x14ac:dyDescent="0.3">
      <c r="A3" s="94" t="s">
        <v>9</v>
      </c>
      <c r="B3" s="94" t="s">
        <v>4</v>
      </c>
      <c r="C3" s="94" t="s">
        <v>0</v>
      </c>
      <c r="D3" s="94" t="s">
        <v>1</v>
      </c>
      <c r="E3" s="94" t="s">
        <v>2</v>
      </c>
      <c r="F3" s="94" t="s">
        <v>16</v>
      </c>
      <c r="H3" t="str">
        <f>B1&amp;": Budget Expenditure Trends"</f>
        <v>College: Budget Expenditure Trends</v>
      </c>
    </row>
    <row r="4" spans="1:13" x14ac:dyDescent="0.3">
      <c r="A4" s="43">
        <v>1</v>
      </c>
      <c r="B4" s="11" t="s">
        <v>13</v>
      </c>
      <c r="C4" s="12">
        <v>15989792</v>
      </c>
      <c r="D4" s="12">
        <v>16434232</v>
      </c>
      <c r="E4" s="12">
        <v>16672454</v>
      </c>
      <c r="F4" s="12">
        <v>17717033</v>
      </c>
      <c r="G4" t="s">
        <v>14</v>
      </c>
      <c r="H4" t="str">
        <f>B1&amp;": Comparative Budget Changes"</f>
        <v>College: Comparative Budget Changes</v>
      </c>
    </row>
    <row r="5" spans="1:13" x14ac:dyDescent="0.3">
      <c r="A5" s="43">
        <v>2</v>
      </c>
      <c r="B5" s="11" t="s">
        <v>15</v>
      </c>
      <c r="C5" s="12">
        <v>11384823</v>
      </c>
      <c r="D5" s="12">
        <v>10630815</v>
      </c>
      <c r="E5" s="12">
        <v>10421492</v>
      </c>
      <c r="F5" s="12">
        <v>9955720</v>
      </c>
      <c r="G5" t="s">
        <v>14</v>
      </c>
      <c r="H5"/>
    </row>
    <row r="6" spans="1:13" x14ac:dyDescent="0.3">
      <c r="A6" s="43">
        <v>3</v>
      </c>
      <c r="B6" s="11" t="s">
        <v>101</v>
      </c>
      <c r="C6" s="12">
        <v>10825616</v>
      </c>
      <c r="D6" s="12">
        <v>10292513</v>
      </c>
      <c r="E6" s="12">
        <v>9758174</v>
      </c>
      <c r="F6" s="12">
        <v>9581113</v>
      </c>
      <c r="G6" t="s">
        <v>14</v>
      </c>
      <c r="H6"/>
    </row>
    <row r="7" spans="1:13" x14ac:dyDescent="0.3">
      <c r="A7" s="43">
        <v>4</v>
      </c>
      <c r="B7" s="11" t="s">
        <v>102</v>
      </c>
      <c r="C7" s="12">
        <v>590132</v>
      </c>
      <c r="D7" s="12">
        <v>584487</v>
      </c>
      <c r="E7" s="12">
        <v>618238</v>
      </c>
      <c r="F7" s="12">
        <v>610986</v>
      </c>
      <c r="G7" t="s">
        <v>14</v>
      </c>
      <c r="H7"/>
    </row>
    <row r="8" spans="1:13" x14ac:dyDescent="0.3">
      <c r="A8" s="43">
        <v>5</v>
      </c>
      <c r="B8" s="11" t="s">
        <v>103</v>
      </c>
      <c r="C8" s="12">
        <v>1011558</v>
      </c>
      <c r="D8" s="12">
        <v>978243</v>
      </c>
      <c r="E8" s="12">
        <v>1049752</v>
      </c>
      <c r="F8" s="12">
        <v>1075453</v>
      </c>
      <c r="G8" t="s">
        <v>14</v>
      </c>
      <c r="H8"/>
    </row>
    <row r="9" spans="1:13" x14ac:dyDescent="0.3">
      <c r="A9" s="43">
        <v>6</v>
      </c>
      <c r="B9" s="11" t="s">
        <v>104</v>
      </c>
      <c r="C9" s="12">
        <v>2612587</v>
      </c>
      <c r="D9" s="12">
        <v>2280921</v>
      </c>
      <c r="E9" s="12">
        <v>2284812</v>
      </c>
      <c r="F9" s="12">
        <v>2384032</v>
      </c>
      <c r="G9" t="s">
        <v>14</v>
      </c>
      <c r="H9"/>
    </row>
    <row r="10" spans="1:13" x14ac:dyDescent="0.3">
      <c r="A10" s="43">
        <v>7</v>
      </c>
      <c r="B10" s="11" t="s">
        <v>105</v>
      </c>
      <c r="C10" s="12">
        <v>893249</v>
      </c>
      <c r="D10" s="12">
        <v>804211</v>
      </c>
      <c r="E10" s="12">
        <v>863777</v>
      </c>
      <c r="F10" s="12">
        <v>861924</v>
      </c>
      <c r="G10" t="s">
        <v>14</v>
      </c>
      <c r="H10"/>
    </row>
    <row r="11" spans="1:13" x14ac:dyDescent="0.3">
      <c r="A11" s="43">
        <v>8</v>
      </c>
      <c r="B11" s="11" t="s">
        <v>106</v>
      </c>
      <c r="C11" s="12">
        <v>1782361</v>
      </c>
      <c r="D11" s="12">
        <v>1477536</v>
      </c>
      <c r="E11" s="12">
        <v>1576713</v>
      </c>
      <c r="F11" s="12">
        <v>1645121</v>
      </c>
      <c r="G11" t="s">
        <v>14</v>
      </c>
      <c r="H11"/>
    </row>
    <row r="12" spans="1:13" x14ac:dyDescent="0.3">
      <c r="A12" s="43">
        <v>9</v>
      </c>
      <c r="B12" s="11" t="s">
        <v>107</v>
      </c>
      <c r="C12" s="12">
        <v>753807</v>
      </c>
      <c r="D12" s="12">
        <v>317601</v>
      </c>
      <c r="E12" s="12">
        <v>973879</v>
      </c>
      <c r="F12" s="12">
        <v>805062</v>
      </c>
      <c r="G12" t="s">
        <v>14</v>
      </c>
      <c r="H12"/>
    </row>
    <row r="13" spans="1:13" x14ac:dyDescent="0.3">
      <c r="A13" s="95"/>
      <c r="B13" s="96" t="s">
        <v>3</v>
      </c>
      <c r="C13" s="97">
        <f>SUM(C4:C12)</f>
        <v>45843925</v>
      </c>
      <c r="D13" s="97">
        <f t="shared" ref="D13:F13" si="0">SUM(D4:D12)</f>
        <v>43800559</v>
      </c>
      <c r="E13" s="97">
        <f t="shared" si="0"/>
        <v>44219291</v>
      </c>
      <c r="F13" s="97">
        <f t="shared" si="0"/>
        <v>44636444</v>
      </c>
      <c r="H13"/>
    </row>
    <row r="14" spans="1:13" x14ac:dyDescent="0.3">
      <c r="C14"/>
      <c r="D14"/>
      <c r="E14"/>
      <c r="F14"/>
      <c r="H14"/>
    </row>
    <row r="15" spans="1:13" ht="30" customHeight="1" x14ac:dyDescent="0.3">
      <c r="A15" s="94" t="s">
        <v>9</v>
      </c>
      <c r="B15" s="94" t="s">
        <v>4</v>
      </c>
      <c r="C15" s="94" t="s">
        <v>0</v>
      </c>
      <c r="D15" s="94" t="s">
        <v>1</v>
      </c>
      <c r="E15" s="94" t="s">
        <v>2</v>
      </c>
      <c r="F15" s="94" t="s">
        <v>7</v>
      </c>
      <c r="G15" s="94" t="s">
        <v>16</v>
      </c>
      <c r="H15" s="94" t="s">
        <v>88</v>
      </c>
      <c r="I15" s="94" t="s">
        <v>89</v>
      </c>
      <c r="M15" s="1"/>
    </row>
    <row r="16" spans="1:13" x14ac:dyDescent="0.3">
      <c r="A16" s="8">
        <v>1</v>
      </c>
      <c r="B16" s="7" t="s">
        <v>82</v>
      </c>
      <c r="C16" s="2">
        <f>C4</f>
        <v>15989792</v>
      </c>
      <c r="D16" s="2">
        <f t="shared" ref="D16:E16" si="1">D4</f>
        <v>16434232</v>
      </c>
      <c r="E16" s="2">
        <f t="shared" si="1"/>
        <v>16672454</v>
      </c>
      <c r="F16" s="2">
        <f t="shared" ref="F16:F24" si="2">IF(C16+D16+E16=0,0,AVERAGEIF(C16:E16,"&gt;0"))</f>
        <v>16365492.666666666</v>
      </c>
      <c r="G16" s="2">
        <f>F4</f>
        <v>17717033</v>
      </c>
      <c r="H16" s="3"/>
      <c r="I16" s="3">
        <f>(G16-F16)/F16</f>
        <v>8.2584763004792366E-2</v>
      </c>
      <c r="M16" s="44"/>
    </row>
    <row r="17" spans="1:13" x14ac:dyDescent="0.3">
      <c r="A17" s="8">
        <v>2</v>
      </c>
      <c r="B17" s="7" t="s">
        <v>83</v>
      </c>
      <c r="C17" s="2">
        <f t="shared" ref="C17:E24" si="3">C5</f>
        <v>11384823</v>
      </c>
      <c r="D17" s="2">
        <f t="shared" si="3"/>
        <v>10630815</v>
      </c>
      <c r="E17" s="2">
        <f t="shared" si="3"/>
        <v>10421492</v>
      </c>
      <c r="F17" s="2">
        <f t="shared" si="2"/>
        <v>10812376.666666666</v>
      </c>
      <c r="G17" s="2">
        <f t="shared" ref="G17:G24" si="4">F5</f>
        <v>9955720</v>
      </c>
      <c r="H17" s="3"/>
      <c r="I17" s="3">
        <f>(G17-F17)/F17</f>
        <v>-7.9229265967735066E-2</v>
      </c>
      <c r="M17" s="44"/>
    </row>
    <row r="18" spans="1:13" x14ac:dyDescent="0.3">
      <c r="A18" s="8">
        <v>3</v>
      </c>
      <c r="B18" s="7" t="s">
        <v>84</v>
      </c>
      <c r="C18" s="2">
        <f t="shared" si="3"/>
        <v>10825616</v>
      </c>
      <c r="D18" s="2">
        <f t="shared" si="3"/>
        <v>10292513</v>
      </c>
      <c r="E18" s="2">
        <f t="shared" si="3"/>
        <v>9758174</v>
      </c>
      <c r="F18" s="2">
        <f t="shared" si="2"/>
        <v>10292101</v>
      </c>
      <c r="G18" s="2">
        <f t="shared" si="4"/>
        <v>9581113</v>
      </c>
      <c r="H18" s="3"/>
      <c r="I18" s="3">
        <f t="shared" ref="I18:I25" si="5">(G18-F18)/F18</f>
        <v>-6.9080938867583985E-2</v>
      </c>
      <c r="M18" s="44"/>
    </row>
    <row r="19" spans="1:13" x14ac:dyDescent="0.3">
      <c r="A19" s="8">
        <v>4</v>
      </c>
      <c r="B19" s="7" t="s">
        <v>67</v>
      </c>
      <c r="C19" s="2">
        <f t="shared" si="3"/>
        <v>590132</v>
      </c>
      <c r="D19" s="2">
        <f t="shared" si="3"/>
        <v>584487</v>
      </c>
      <c r="E19" s="2">
        <f t="shared" si="3"/>
        <v>618238</v>
      </c>
      <c r="F19" s="2">
        <f t="shared" si="2"/>
        <v>597619</v>
      </c>
      <c r="G19" s="2">
        <f t="shared" si="4"/>
        <v>610986</v>
      </c>
      <c r="H19" s="3"/>
      <c r="I19" s="3">
        <f t="shared" si="5"/>
        <v>2.2367093415704656E-2</v>
      </c>
      <c r="M19" s="44"/>
    </row>
    <row r="20" spans="1:13" x14ac:dyDescent="0.3">
      <c r="A20" s="8">
        <v>5</v>
      </c>
      <c r="B20" s="7" t="s">
        <v>80</v>
      </c>
      <c r="C20" s="2">
        <f t="shared" si="3"/>
        <v>1011558</v>
      </c>
      <c r="D20" s="2">
        <f t="shared" si="3"/>
        <v>978243</v>
      </c>
      <c r="E20" s="2">
        <f t="shared" si="3"/>
        <v>1049752</v>
      </c>
      <c r="F20" s="2">
        <f t="shared" si="2"/>
        <v>1013184.3333333334</v>
      </c>
      <c r="G20" s="2">
        <f t="shared" si="4"/>
        <v>1075453</v>
      </c>
      <c r="H20" s="3"/>
      <c r="I20" s="3">
        <f t="shared" si="5"/>
        <v>6.1458378912951965E-2</v>
      </c>
      <c r="M20" s="44"/>
    </row>
    <row r="21" spans="1:13" x14ac:dyDescent="0.3">
      <c r="A21" s="8">
        <v>6</v>
      </c>
      <c r="B21" s="7" t="s">
        <v>81</v>
      </c>
      <c r="C21" s="2">
        <f t="shared" si="3"/>
        <v>2612587</v>
      </c>
      <c r="D21" s="2">
        <f t="shared" si="3"/>
        <v>2280921</v>
      </c>
      <c r="E21" s="2">
        <f t="shared" si="3"/>
        <v>2284812</v>
      </c>
      <c r="F21" s="2">
        <f t="shared" si="2"/>
        <v>2392773.3333333335</v>
      </c>
      <c r="G21" s="2">
        <f t="shared" si="4"/>
        <v>2384032</v>
      </c>
      <c r="H21" s="3"/>
      <c r="I21" s="3">
        <f t="shared" si="5"/>
        <v>-3.6532224810262659E-3</v>
      </c>
      <c r="M21" s="44"/>
    </row>
    <row r="22" spans="1:13" x14ac:dyDescent="0.3">
      <c r="A22" s="8">
        <v>7</v>
      </c>
      <c r="B22" s="7" t="s">
        <v>85</v>
      </c>
      <c r="C22" s="2">
        <f t="shared" si="3"/>
        <v>893249</v>
      </c>
      <c r="D22" s="2">
        <f t="shared" si="3"/>
        <v>804211</v>
      </c>
      <c r="E22" s="2">
        <f t="shared" si="3"/>
        <v>863777</v>
      </c>
      <c r="F22" s="2">
        <f t="shared" si="2"/>
        <v>853745.66666666663</v>
      </c>
      <c r="G22" s="2">
        <f t="shared" si="4"/>
        <v>861924</v>
      </c>
      <c r="H22" s="3"/>
      <c r="I22" s="3">
        <f t="shared" si="5"/>
        <v>9.5793556004384276E-3</v>
      </c>
      <c r="M22" s="44"/>
    </row>
    <row r="23" spans="1:13" x14ac:dyDescent="0.3">
      <c r="A23" s="8">
        <v>8</v>
      </c>
      <c r="B23" s="7" t="s">
        <v>86</v>
      </c>
      <c r="C23" s="2">
        <f t="shared" si="3"/>
        <v>1782361</v>
      </c>
      <c r="D23" s="2">
        <f t="shared" si="3"/>
        <v>1477536</v>
      </c>
      <c r="E23" s="2">
        <f t="shared" si="3"/>
        <v>1576713</v>
      </c>
      <c r="F23" s="2">
        <f t="shared" si="2"/>
        <v>1612203.3333333333</v>
      </c>
      <c r="G23" s="2">
        <f t="shared" si="4"/>
        <v>1645121</v>
      </c>
      <c r="H23" s="3"/>
      <c r="I23" s="3">
        <f t="shared" si="5"/>
        <v>2.0417813303119384E-2</v>
      </c>
      <c r="M23" s="44"/>
    </row>
    <row r="24" spans="1:13" x14ac:dyDescent="0.3">
      <c r="A24" s="8">
        <v>9</v>
      </c>
      <c r="B24" s="7" t="s">
        <v>87</v>
      </c>
      <c r="C24" s="2">
        <f t="shared" si="3"/>
        <v>753807</v>
      </c>
      <c r="D24" s="2">
        <f t="shared" si="3"/>
        <v>317601</v>
      </c>
      <c r="E24" s="2">
        <f t="shared" si="3"/>
        <v>973879</v>
      </c>
      <c r="F24" s="2">
        <f t="shared" si="2"/>
        <v>681762.33333333337</v>
      </c>
      <c r="G24" s="2">
        <f t="shared" si="4"/>
        <v>805062</v>
      </c>
      <c r="H24" s="3"/>
      <c r="I24" s="3">
        <f t="shared" si="5"/>
        <v>0.1808543250898284</v>
      </c>
      <c r="M24" s="44"/>
    </row>
    <row r="25" spans="1:13" x14ac:dyDescent="0.3">
      <c r="A25" s="98"/>
      <c r="B25" s="99" t="s">
        <v>3</v>
      </c>
      <c r="C25" s="100">
        <f>SUM(C15:C24)</f>
        <v>45843925</v>
      </c>
      <c r="D25" s="100">
        <f>SUM(D15:D24)</f>
        <v>43800559</v>
      </c>
      <c r="E25" s="100">
        <f>SUM(E15:E24)</f>
        <v>44219291</v>
      </c>
      <c r="F25" s="100">
        <f>AVERAGEIF(C25:E25,"&lt;&gt;0")</f>
        <v>44621258.333333336</v>
      </c>
      <c r="G25" s="100">
        <f>SUM(G15:G24)</f>
        <v>44636444</v>
      </c>
      <c r="H25" s="101"/>
      <c r="I25" s="102">
        <f t="shared" si="5"/>
        <v>3.4032358642203649E-4</v>
      </c>
      <c r="M25" s="44"/>
    </row>
    <row r="26" spans="1:13" x14ac:dyDescent="0.3">
      <c r="M26" s="44"/>
    </row>
    <row r="27" spans="1:13" x14ac:dyDescent="0.3">
      <c r="M27" s="44"/>
    </row>
    <row r="76" spans="4:8" x14ac:dyDescent="0.3">
      <c r="D76"/>
      <c r="E76"/>
      <c r="F76"/>
      <c r="H76"/>
    </row>
    <row r="77" spans="4:8" x14ac:dyDescent="0.3">
      <c r="D77"/>
      <c r="E77"/>
      <c r="F77"/>
      <c r="H77"/>
    </row>
    <row r="78" spans="4:8" x14ac:dyDescent="0.3">
      <c r="D78"/>
      <c r="E78"/>
      <c r="F78"/>
      <c r="H78"/>
    </row>
    <row r="79" spans="4:8" x14ac:dyDescent="0.3">
      <c r="D79"/>
      <c r="E79"/>
      <c r="F79"/>
      <c r="H79"/>
    </row>
    <row r="80" spans="4:8" x14ac:dyDescent="0.3">
      <c r="D80"/>
      <c r="E80"/>
      <c r="F80"/>
      <c r="H80"/>
    </row>
    <row r="81" spans="4:8" x14ac:dyDescent="0.3">
      <c r="D81"/>
      <c r="E81"/>
      <c r="F81"/>
      <c r="H81"/>
    </row>
    <row r="82" spans="4:8" x14ac:dyDescent="0.3">
      <c r="D82"/>
      <c r="E82"/>
      <c r="F82"/>
      <c r="H82"/>
    </row>
    <row r="83" spans="4:8" x14ac:dyDescent="0.3">
      <c r="D83"/>
      <c r="E83"/>
      <c r="F83"/>
      <c r="H83"/>
    </row>
    <row r="84" spans="4:8" x14ac:dyDescent="0.3">
      <c r="D84"/>
      <c r="E84"/>
      <c r="F84"/>
      <c r="H84"/>
    </row>
  </sheetData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H11" sqref="H11"/>
    </sheetView>
  </sheetViews>
  <sheetFormatPr defaultColWidth="9.109375" defaultRowHeight="13.8" x14ac:dyDescent="0.3"/>
  <cols>
    <col min="1" max="1" width="16.44140625" style="4" customWidth="1"/>
    <col min="2" max="7" width="10.6640625" style="4" customWidth="1"/>
    <col min="8" max="8" width="10.6640625" style="5" customWidth="1"/>
    <col min="9" max="9" width="10.6640625" style="4" customWidth="1"/>
    <col min="10" max="13" width="9.109375" style="4" customWidth="1"/>
    <col min="14" max="31" width="7.6640625" style="4" customWidth="1"/>
    <col min="32" max="16384" width="9.109375" style="4"/>
  </cols>
  <sheetData>
    <row r="1" spans="1:12" ht="14.4" x14ac:dyDescent="0.3">
      <c r="A1" s="94" t="s">
        <v>4</v>
      </c>
      <c r="B1" s="94" t="s">
        <v>0</v>
      </c>
      <c r="C1" s="94" t="s">
        <v>1</v>
      </c>
      <c r="D1" s="94" t="s">
        <v>2</v>
      </c>
      <c r="E1" s="94" t="s">
        <v>16</v>
      </c>
      <c r="F1" s="5" t="s">
        <v>14</v>
      </c>
      <c r="G1" s="46"/>
      <c r="H1" s="46"/>
      <c r="I1" s="46"/>
      <c r="J1" s="46"/>
      <c r="K1" s="46"/>
      <c r="L1" s="20"/>
    </row>
    <row r="2" spans="1:12" x14ac:dyDescent="0.3">
      <c r="A2" s="4" t="s">
        <v>26</v>
      </c>
      <c r="B2" s="46">
        <v>3183</v>
      </c>
      <c r="C2" s="46">
        <v>2915</v>
      </c>
      <c r="D2" s="46">
        <v>2714</v>
      </c>
      <c r="E2" s="46">
        <v>2618</v>
      </c>
      <c r="F2" s="5" t="s">
        <v>14</v>
      </c>
      <c r="G2" s="46"/>
      <c r="H2" s="46"/>
      <c r="I2" s="46"/>
      <c r="J2" s="46"/>
      <c r="K2" s="46"/>
      <c r="L2" s="20"/>
    </row>
    <row r="3" spans="1:12" x14ac:dyDescent="0.3">
      <c r="A3" s="4" t="s">
        <v>27</v>
      </c>
      <c r="B3" s="46">
        <v>96539</v>
      </c>
      <c r="C3" s="46">
        <v>98849</v>
      </c>
      <c r="D3" s="46">
        <v>92283</v>
      </c>
      <c r="E3" s="46">
        <v>88574</v>
      </c>
      <c r="F3" s="14" t="s">
        <v>14</v>
      </c>
      <c r="G3" s="47"/>
      <c r="H3" s="47"/>
      <c r="I3" s="46"/>
      <c r="J3" s="46"/>
      <c r="K3" s="46"/>
      <c r="L3" s="20"/>
    </row>
    <row r="4" spans="1:12" x14ac:dyDescent="0.3">
      <c r="A4" s="4" t="s">
        <v>28</v>
      </c>
      <c r="B4" s="47">
        <v>11509</v>
      </c>
      <c r="C4" s="47">
        <v>11418</v>
      </c>
      <c r="D4" s="46">
        <v>11048</v>
      </c>
      <c r="E4" s="46">
        <v>10624</v>
      </c>
      <c r="F4" s="5" t="s">
        <v>14</v>
      </c>
      <c r="G4" s="46"/>
      <c r="H4" s="46"/>
      <c r="I4" s="46"/>
      <c r="J4" s="46"/>
      <c r="K4" s="46"/>
      <c r="L4" s="20"/>
    </row>
    <row r="5" spans="1:12" x14ac:dyDescent="0.3">
      <c r="A5" s="4" t="s">
        <v>13</v>
      </c>
      <c r="B5" s="46">
        <v>111.94</v>
      </c>
      <c r="C5" s="46">
        <v>113.42</v>
      </c>
      <c r="D5" s="46">
        <v>117.98</v>
      </c>
      <c r="E5" s="46">
        <v>126.28</v>
      </c>
      <c r="F5" s="5" t="s">
        <v>14</v>
      </c>
      <c r="G5" s="46"/>
      <c r="H5" s="46"/>
      <c r="I5" s="46"/>
      <c r="J5" s="46"/>
      <c r="K5" s="46"/>
      <c r="L5" s="20"/>
    </row>
    <row r="6" spans="1:12" x14ac:dyDescent="0.3">
      <c r="A6" s="4" t="s">
        <v>15</v>
      </c>
      <c r="B6" s="46">
        <v>194.37</v>
      </c>
      <c r="C6" s="46">
        <v>179.71</v>
      </c>
      <c r="D6" s="46">
        <v>167.85</v>
      </c>
      <c r="E6" s="46">
        <v>158.76</v>
      </c>
      <c r="F6" s="5" t="s">
        <v>14</v>
      </c>
      <c r="G6" s="46"/>
      <c r="H6" s="46"/>
      <c r="I6" s="46"/>
      <c r="J6" s="46"/>
      <c r="K6" s="46"/>
      <c r="L6" s="20"/>
    </row>
    <row r="7" spans="1:12" x14ac:dyDescent="0.3">
      <c r="A7" s="4" t="s">
        <v>29</v>
      </c>
      <c r="B7" s="46">
        <v>18.43</v>
      </c>
      <c r="C7" s="46">
        <v>20.5</v>
      </c>
      <c r="D7" s="46">
        <v>17.920000000000002</v>
      </c>
      <c r="E7" s="46">
        <v>14.31</v>
      </c>
      <c r="F7" s="5" t="s">
        <v>14</v>
      </c>
      <c r="G7" s="46"/>
      <c r="H7" s="46"/>
      <c r="I7" s="46"/>
      <c r="J7" s="46"/>
      <c r="K7" s="46"/>
      <c r="L7" s="20"/>
    </row>
    <row r="8" spans="1:12" x14ac:dyDescent="0.3">
      <c r="A8" s="4" t="s">
        <v>30</v>
      </c>
      <c r="B8" s="46">
        <v>324.74</v>
      </c>
      <c r="C8" s="46">
        <v>313.63</v>
      </c>
      <c r="D8" s="46">
        <v>303.74</v>
      </c>
      <c r="E8" s="46">
        <v>299.36</v>
      </c>
      <c r="F8" s="5"/>
      <c r="H8" s="13"/>
      <c r="I8" s="4" t="s">
        <v>14</v>
      </c>
    </row>
    <row r="10" spans="1:12" x14ac:dyDescent="0.3">
      <c r="H10" s="4"/>
    </row>
    <row r="11" spans="1:12" ht="43.2" x14ac:dyDescent="0.3">
      <c r="A11" s="94" t="s">
        <v>4</v>
      </c>
      <c r="B11" s="94" t="s">
        <v>0</v>
      </c>
      <c r="C11" s="94" t="s">
        <v>1</v>
      </c>
      <c r="D11" s="94" t="s">
        <v>2</v>
      </c>
      <c r="E11" s="94" t="s">
        <v>12</v>
      </c>
      <c r="F11" s="94" t="s">
        <v>16</v>
      </c>
      <c r="G11" s="94" t="s">
        <v>10</v>
      </c>
      <c r="H11" s="4"/>
    </row>
    <row r="12" spans="1:12" x14ac:dyDescent="0.3">
      <c r="A12" s="18" t="str">
        <f>A2</f>
        <v xml:space="preserve">Sections </v>
      </c>
      <c r="B12" s="10">
        <f t="shared" ref="B12:D12" si="0">B2</f>
        <v>3183</v>
      </c>
      <c r="C12" s="10">
        <f t="shared" si="0"/>
        <v>2915</v>
      </c>
      <c r="D12" s="10">
        <f t="shared" si="0"/>
        <v>2714</v>
      </c>
      <c r="E12" s="10">
        <f>SUM(B12:D12)/3</f>
        <v>2937.3333333333335</v>
      </c>
      <c r="F12" s="10">
        <f t="shared" ref="F12:F18" si="1">E2</f>
        <v>2618</v>
      </c>
      <c r="G12" s="6">
        <f>(F12-E12)/E12</f>
        <v>-0.10871538810712669</v>
      </c>
      <c r="H12" s="4"/>
    </row>
    <row r="13" spans="1:12" x14ac:dyDescent="0.3">
      <c r="A13" s="18" t="str">
        <f t="shared" ref="A13:D18" si="2">A3</f>
        <v xml:space="preserve">Census </v>
      </c>
      <c r="B13" s="10">
        <f t="shared" si="2"/>
        <v>96539</v>
      </c>
      <c r="C13" s="10">
        <f t="shared" si="2"/>
        <v>98849</v>
      </c>
      <c r="D13" s="10">
        <f t="shared" si="2"/>
        <v>92283</v>
      </c>
      <c r="E13" s="10">
        <f t="shared" ref="E13:E18" si="3">SUM(B13:D13)/3</f>
        <v>95890.333333333328</v>
      </c>
      <c r="F13" s="10">
        <f t="shared" si="1"/>
        <v>88574</v>
      </c>
      <c r="G13" s="6">
        <f t="shared" ref="G13:G20" si="4">(F13-E13)/E13</f>
        <v>-7.6298966527734755E-2</v>
      </c>
      <c r="H13" s="4"/>
    </row>
    <row r="14" spans="1:12" x14ac:dyDescent="0.3">
      <c r="A14" s="18" t="str">
        <f t="shared" si="2"/>
        <v xml:space="preserve">FTES </v>
      </c>
      <c r="B14" s="10">
        <f t="shared" si="2"/>
        <v>11509</v>
      </c>
      <c r="C14" s="10">
        <f t="shared" si="2"/>
        <v>11418</v>
      </c>
      <c r="D14" s="10">
        <f t="shared" si="2"/>
        <v>11048</v>
      </c>
      <c r="E14" s="10">
        <f t="shared" si="3"/>
        <v>11325</v>
      </c>
      <c r="F14" s="10">
        <f t="shared" si="1"/>
        <v>10624</v>
      </c>
      <c r="G14" s="6">
        <f t="shared" si="4"/>
        <v>-6.1898454746136866E-2</v>
      </c>
      <c r="H14" s="4"/>
    </row>
    <row r="15" spans="1:12" x14ac:dyDescent="0.3">
      <c r="A15" s="18" t="str">
        <f t="shared" si="2"/>
        <v xml:space="preserve">FT Faculty </v>
      </c>
      <c r="B15" s="19">
        <f t="shared" si="2"/>
        <v>111.94</v>
      </c>
      <c r="C15" s="19">
        <f t="shared" si="2"/>
        <v>113.42</v>
      </c>
      <c r="D15" s="19">
        <f t="shared" si="2"/>
        <v>117.98</v>
      </c>
      <c r="E15" s="10">
        <f t="shared" si="3"/>
        <v>114.44666666666667</v>
      </c>
      <c r="F15" s="19">
        <f t="shared" si="1"/>
        <v>126.28</v>
      </c>
      <c r="G15" s="6">
        <f t="shared" si="4"/>
        <v>0.10339605056212496</v>
      </c>
      <c r="H15" s="4"/>
    </row>
    <row r="16" spans="1:12" x14ac:dyDescent="0.3">
      <c r="A16" s="18" t="str">
        <f t="shared" si="2"/>
        <v xml:space="preserve">PT Faculty </v>
      </c>
      <c r="B16" s="19">
        <f t="shared" si="2"/>
        <v>194.37</v>
      </c>
      <c r="C16" s="19">
        <f t="shared" si="2"/>
        <v>179.71</v>
      </c>
      <c r="D16" s="19">
        <f t="shared" si="2"/>
        <v>167.85</v>
      </c>
      <c r="E16" s="10">
        <f t="shared" si="3"/>
        <v>180.64333333333335</v>
      </c>
      <c r="F16" s="19">
        <f t="shared" si="1"/>
        <v>158.76</v>
      </c>
      <c r="G16" s="6">
        <f t="shared" si="4"/>
        <v>-0.12114110678500924</v>
      </c>
      <c r="H16" s="4"/>
    </row>
    <row r="17" spans="1:8" x14ac:dyDescent="0.3">
      <c r="A17" s="18" t="str">
        <f t="shared" si="2"/>
        <v xml:space="preserve">XL Faculty </v>
      </c>
      <c r="B17" s="19">
        <f t="shared" si="2"/>
        <v>18.43</v>
      </c>
      <c r="C17" s="19">
        <f t="shared" si="2"/>
        <v>20.5</v>
      </c>
      <c r="D17" s="19">
        <f t="shared" si="2"/>
        <v>17.920000000000002</v>
      </c>
      <c r="E17" s="10">
        <f t="shared" si="3"/>
        <v>18.95</v>
      </c>
      <c r="F17" s="19">
        <f t="shared" si="1"/>
        <v>14.31</v>
      </c>
      <c r="G17" s="6">
        <f t="shared" si="4"/>
        <v>-0.24485488126649071</v>
      </c>
      <c r="H17" s="4"/>
    </row>
    <row r="18" spans="1:8" x14ac:dyDescent="0.3">
      <c r="A18" s="18" t="str">
        <f t="shared" si="2"/>
        <v xml:space="preserve">Total Faculty </v>
      </c>
      <c r="B18" s="19">
        <f t="shared" si="2"/>
        <v>324.74</v>
      </c>
      <c r="C18" s="19">
        <f t="shared" si="2"/>
        <v>313.63</v>
      </c>
      <c r="D18" s="19">
        <f t="shared" si="2"/>
        <v>303.74</v>
      </c>
      <c r="E18" s="10">
        <f t="shared" si="3"/>
        <v>314.03666666666669</v>
      </c>
      <c r="F18" s="19">
        <f t="shared" si="1"/>
        <v>299.36</v>
      </c>
      <c r="G18" s="6">
        <f t="shared" si="4"/>
        <v>-4.6735519206886698E-2</v>
      </c>
      <c r="H18" s="4"/>
    </row>
    <row r="19" spans="1:8" x14ac:dyDescent="0.3">
      <c r="A19" s="18" t="s">
        <v>6</v>
      </c>
      <c r="B19" s="10">
        <f>B14*15</f>
        <v>172635</v>
      </c>
      <c r="C19" s="10">
        <f t="shared" ref="C19:F19" si="5">C14*15</f>
        <v>171270</v>
      </c>
      <c r="D19" s="10">
        <f t="shared" si="5"/>
        <v>165720</v>
      </c>
      <c r="E19" s="10">
        <f t="shared" si="5"/>
        <v>169875</v>
      </c>
      <c r="F19" s="10">
        <f t="shared" si="5"/>
        <v>159360</v>
      </c>
      <c r="G19" s="6">
        <f t="shared" si="4"/>
        <v>-6.1898454746136866E-2</v>
      </c>
      <c r="H19" s="4"/>
    </row>
    <row r="20" spans="1:8" x14ac:dyDescent="0.3">
      <c r="A20" s="59" t="s">
        <v>92</v>
      </c>
      <c r="B20" s="25">
        <f>B19/B18</f>
        <v>531.60990330726122</v>
      </c>
      <c r="C20" s="25">
        <f>C19/C18</f>
        <v>546.08934094314952</v>
      </c>
      <c r="D20" s="25">
        <f t="shared" ref="D20:F20" si="6">D19/D18</f>
        <v>545.59820899453473</v>
      </c>
      <c r="E20" s="25">
        <f t="shared" si="6"/>
        <v>540.94001762002313</v>
      </c>
      <c r="F20" s="25">
        <f t="shared" si="6"/>
        <v>532.3356493853554</v>
      </c>
      <c r="G20" s="6">
        <f t="shared" si="4"/>
        <v>-1.5906325940765891E-2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</vt:lpstr>
      <vt:lpstr>Productivity</vt:lpstr>
      <vt:lpstr>Course Prod</vt:lpstr>
      <vt:lpstr>Success</vt:lpstr>
      <vt:lpstr>Awards</vt:lpstr>
      <vt:lpstr>Demographics</vt:lpstr>
      <vt:lpstr>CollegeBud</vt:lpstr>
      <vt:lpstr>CollegeProduction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dkeebler</dc:creator>
  <cp:lastModifiedBy>Laura Brower</cp:lastModifiedBy>
  <cp:lastPrinted>2011-08-21T02:22:21Z</cp:lastPrinted>
  <dcterms:created xsi:type="dcterms:W3CDTF">2011-07-06T20:36:18Z</dcterms:created>
  <dcterms:modified xsi:type="dcterms:W3CDTF">2012-09-24T16:59:10Z</dcterms:modified>
</cp:coreProperties>
</file>